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Users\Anwender\Desktop\Computer\Excel\Excel Dateien f. Excel ab 2010\"/>
    </mc:Choice>
  </mc:AlternateContent>
  <xr:revisionPtr revIDLastSave="0" documentId="13_ncr:1_{1F3FDA9B-2E23-4384-A289-7C4A228A9DB8}" xr6:coauthVersionLast="40" xr6:coauthVersionMax="40" xr10:uidLastSave="{00000000-0000-0000-0000-000000000000}"/>
  <bookViews>
    <workbookView xWindow="-120" yWindow="-120" windowWidth="29040" windowHeight="15990" tabRatio="823" firstSheet="7" activeTab="20" xr2:uid="{00000000-000D-0000-FFFF-FFFF00000000}"/>
  </bookViews>
  <sheets>
    <sheet name="Übersicht" sheetId="1" r:id="rId1"/>
    <sheet name="Einzelabrechnung" sheetId="2" r:id="rId2"/>
    <sheet name="Grundsteuer" sheetId="3" r:id="rId3"/>
    <sheet name="Müllabfuhr" sheetId="4" r:id="rId4"/>
    <sheet name="Grundgebühr" sheetId="5" r:id="rId5"/>
    <sheet name="Wasser" sheetId="6" r:id="rId6"/>
    <sheet name="Abwasser" sheetId="7" r:id="rId7"/>
    <sheet name="Schornsteinfeger" sheetId="8" r:id="rId8"/>
    <sheet name="Versicherungen" sheetId="9" r:id="rId9"/>
    <sheet name="Kabelgebühren" sheetId="10" r:id="rId10"/>
    <sheet name="Strom" sheetId="11" r:id="rId11"/>
    <sheet name="Gartenpflege" sheetId="12" r:id="rId12"/>
    <sheet name="Hausmeister" sheetId="13" r:id="rId13"/>
    <sheet name="Sonstiges" sheetId="14" r:id="rId14"/>
    <sheet name="Heizkosten" sheetId="15" r:id="rId15"/>
    <sheet name="Zählerstände" sheetId="16" r:id="rId16"/>
    <sheet name="Diverses" sheetId="17" r:id="rId17"/>
    <sheet name="Vorjahr" sheetId="18" r:id="rId18"/>
    <sheet name="Organisationsplan" sheetId="19" r:id="rId19"/>
    <sheet name="Info" sheetId="20" r:id="rId20"/>
    <sheet name="Stammdaten" sheetId="21" r:id="rId21"/>
  </sheets>
  <definedNames>
    <definedName name="Area">Einzelabrechnung!$F$17</definedName>
    <definedName name="DataEntry1">"$#REF!.$D$8:$H$18"</definedName>
    <definedName name="DataEntry2">"$#REF!.$AA$8:$AA$18"</definedName>
    <definedName name="_xlnm.Print_Area" localSheetId="6">Abwasser!$B$2:$X$17</definedName>
    <definedName name="_xlnm.Print_Area" localSheetId="16">Diverses!$B$2:$M$27</definedName>
    <definedName name="_xlnm.Print_Area" localSheetId="1">Einzelabrechnung!$B$3:$I$46</definedName>
    <definedName name="_xlnm.Print_Area" localSheetId="11">Gartenpflege!$B$2:$O$17</definedName>
    <definedName name="_xlnm.Print_Area" localSheetId="4">Grundgebühr!$B$2:$N$17</definedName>
    <definedName name="_xlnm.Print_Area" localSheetId="2">Grundsteuer!$B$2:$N$17</definedName>
    <definedName name="_xlnm.Print_Area" localSheetId="12">Hausmeister!$B$2:$S$17</definedName>
    <definedName name="_xlnm.Print_Area" localSheetId="14">Heizkosten!$B$2:$M$27</definedName>
    <definedName name="_xlnm.Print_Area" localSheetId="19">Info!$G$2:$H$62</definedName>
    <definedName name="_xlnm.Print_Area" localSheetId="9">Kabelgebühren!$B$2:$O$17</definedName>
    <definedName name="_xlnm.Print_Area" localSheetId="3">Müllabfuhr!$B$2:$AL$17</definedName>
    <definedName name="_xlnm.Print_Area" localSheetId="18">Organisationsplan!$B$3:$I$49</definedName>
    <definedName name="_xlnm.Print_Area" localSheetId="7">Schornsteinfeger!$B$2:$O$17</definedName>
    <definedName name="_xlnm.Print_Area" localSheetId="13">Sonstiges!$B$2:$O$17</definedName>
    <definedName name="_xlnm.Print_Area" localSheetId="20">Stammdaten!$B$2:$T$33,Stammdaten!$U$2:$AE$20</definedName>
    <definedName name="_xlnm.Print_Area" localSheetId="10">Strom!$B$2:$P$17</definedName>
    <definedName name="_xlnm.Print_Area" localSheetId="0">Übersicht!$B$2:$AF$29</definedName>
    <definedName name="_xlnm.Print_Area" localSheetId="8">Versicherungen!$B$2:$O$17</definedName>
    <definedName name="_xlnm.Print_Area" localSheetId="17">Vorjahr!$B$2:$L$27</definedName>
    <definedName name="_xlnm.Print_Area" localSheetId="5">Wasser!$B$2:$Q$17</definedName>
    <definedName name="_xlnm.Print_Area" localSheetId="15">Zählerstände!$C$2:$N$27</definedName>
    <definedName name="_xlnm.Print_Titles" localSheetId="6">Abwasser!$C:$D,Abwasser!$2:$3</definedName>
    <definedName name="_xlnm.Print_Titles" localSheetId="12">Hausmeister!$C:$D,Hausmeister!$2:$3</definedName>
    <definedName name="_xlnm.Print_Titles" localSheetId="3">Müllabfuhr!$C:$D,Müllabfuhr!$2:$4</definedName>
    <definedName name="_xlnm.Print_Titles" localSheetId="7">Schornsteinfeger!$C:$D,Schornsteinfeger!$2:$3</definedName>
    <definedName name="_xlnm.Print_Titles" localSheetId="13">Sonstiges!$C:$D,Sonstiges!$2:$3</definedName>
    <definedName name="_xlnm.Print_Titles" localSheetId="0">Übersicht!$B:$D,Übersicht!$2:$6</definedName>
    <definedName name="_xlnm.Print_Titles" localSheetId="5">Wasser!$C:$D,Wasser!$2:$3</definedName>
    <definedName name="Excel_BuiltIn_Print_Titles" localSheetId="6">(Abwasser!$C:$D,Abwasser!$2:$3)</definedName>
    <definedName name="Excel_BuiltIn_Print_Titles" localSheetId="12">(Hausmeister!$C:$D,Hausmeister!$2:$3)</definedName>
    <definedName name="Excel_BuiltIn_Print_Titles" localSheetId="3">(Müllabfuhr!$C:$D,Müllabfuhr!$2:$4)</definedName>
    <definedName name="Excel_BuiltIn_Print_Titles" localSheetId="7">(Schornsteinfeger!$C:$D,Schornsteinfeger!$2:$3)</definedName>
    <definedName name="Excel_BuiltIn_Print_Titles" localSheetId="13">(Sonstiges!$C:$D,Sonstiges!$2:$3)</definedName>
    <definedName name="Excel_BuiltIn_Print_Titles" localSheetId="0">(Übersicht!$B:$D,Übersicht!$2:$6)</definedName>
    <definedName name="Excel_BuiltIn_Print_Titles" localSheetId="5">(Wasser!$C:$D,Wasser!$2:$3)</definedName>
    <definedName name="FirstDay">Einzelabrechnung!$F$18</definedName>
    <definedName name="Key1">"$Einzelabrechnung.$H$#REF!"</definedName>
    <definedName name="Key2">"$Einzelabrechnung.$I$#REF!"</definedName>
    <definedName name="LastDay">Einzelabrechnung!$G$18</definedName>
    <definedName name="Name">Einzelabrechnung!$F$16</definedName>
    <definedName name="Neu">Organisationsplan!$AG$12</definedName>
    <definedName name="Prepaid">Einzelabrechnung!$H$36</definedName>
    <definedName name="RentalNr">"$Einzelabrechnung.$F$#REF!"</definedName>
    <definedName name="Start">"$#REF!.$D$7"</definedName>
    <definedName name="Stop">"$#REF!.$D$28"</definedName>
  </definedNames>
  <calcPr calcId="181029"/>
  <extLst>
    <ext xmlns:loext="http://schemas.libreoffice.org/" uri="{7626C862-2A13-11E5-B345-FEFF819CDC9F}">
      <loext:extCalcPr stringRefSyntax="CalcA1"/>
    </ext>
  </extLst>
</workbook>
</file>

<file path=xl/calcChain.xml><?xml version="1.0" encoding="utf-8"?>
<calcChain xmlns="http://schemas.openxmlformats.org/spreadsheetml/2006/main">
  <c r="N231" i="21" l="1"/>
  <c r="N228" i="21"/>
  <c r="M228" i="21"/>
  <c r="L228" i="21"/>
  <c r="K228" i="21"/>
  <c r="J228" i="21"/>
  <c r="I228" i="21"/>
  <c r="H228" i="21"/>
  <c r="G228" i="21"/>
  <c r="F228" i="21"/>
  <c r="E228" i="21"/>
  <c r="N227" i="21"/>
  <c r="M227" i="21"/>
  <c r="L227" i="21"/>
  <c r="K227" i="21"/>
  <c r="J227" i="21"/>
  <c r="I227" i="21"/>
  <c r="H227" i="21"/>
  <c r="G227" i="21"/>
  <c r="F227" i="21"/>
  <c r="E227" i="21"/>
  <c r="N226" i="21"/>
  <c r="M226" i="21"/>
  <c r="L226" i="21"/>
  <c r="K226" i="21"/>
  <c r="J226" i="21"/>
  <c r="I226" i="21"/>
  <c r="H226" i="21"/>
  <c r="G226" i="21"/>
  <c r="F226" i="21"/>
  <c r="E226" i="21"/>
  <c r="N225" i="21"/>
  <c r="M225" i="21"/>
  <c r="L225" i="21"/>
  <c r="K225" i="21"/>
  <c r="J225" i="21"/>
  <c r="I225" i="21"/>
  <c r="H225" i="21"/>
  <c r="G225" i="21"/>
  <c r="F225" i="21"/>
  <c r="E225" i="21"/>
  <c r="N224" i="21"/>
  <c r="M224" i="21"/>
  <c r="L224" i="21"/>
  <c r="K224" i="21"/>
  <c r="J224" i="21"/>
  <c r="I224" i="21"/>
  <c r="H224" i="21"/>
  <c r="G224" i="21"/>
  <c r="F224" i="21"/>
  <c r="E224" i="21"/>
  <c r="N223" i="21"/>
  <c r="M223" i="21"/>
  <c r="L223" i="21"/>
  <c r="K223" i="21"/>
  <c r="J223" i="21"/>
  <c r="I223" i="21"/>
  <c r="H223" i="21"/>
  <c r="G223" i="21"/>
  <c r="F223" i="21"/>
  <c r="E223" i="21"/>
  <c r="N222" i="21"/>
  <c r="M222" i="21"/>
  <c r="L222" i="21"/>
  <c r="K222" i="21"/>
  <c r="J222" i="21"/>
  <c r="I222" i="21"/>
  <c r="H222" i="21"/>
  <c r="G222" i="21"/>
  <c r="F222" i="21"/>
  <c r="E222" i="21"/>
  <c r="N221" i="21"/>
  <c r="M221" i="21"/>
  <c r="L221" i="21"/>
  <c r="K221" i="21"/>
  <c r="J221" i="21"/>
  <c r="I221" i="21"/>
  <c r="H221" i="21"/>
  <c r="G221" i="21"/>
  <c r="F221" i="21"/>
  <c r="E221" i="21"/>
  <c r="N220" i="21"/>
  <c r="M220" i="21"/>
  <c r="L220" i="21"/>
  <c r="K220" i="21"/>
  <c r="J220" i="21"/>
  <c r="I220" i="21"/>
  <c r="H220" i="21"/>
  <c r="G220" i="21"/>
  <c r="F220" i="21"/>
  <c r="E220" i="21"/>
  <c r="N219" i="21"/>
  <c r="M219" i="21"/>
  <c r="L219" i="21"/>
  <c r="K219" i="21"/>
  <c r="J219" i="21"/>
  <c r="I219" i="21"/>
  <c r="H219" i="21"/>
  <c r="G219" i="21"/>
  <c r="F219" i="21"/>
  <c r="E219" i="21"/>
  <c r="N218" i="21"/>
  <c r="M218" i="21"/>
  <c r="L218" i="21"/>
  <c r="K218" i="21"/>
  <c r="J218" i="21"/>
  <c r="I218" i="21"/>
  <c r="H218" i="21"/>
  <c r="G218" i="21"/>
  <c r="F218" i="21"/>
  <c r="E218" i="21"/>
  <c r="N217" i="21"/>
  <c r="M217" i="21"/>
  <c r="L217" i="21"/>
  <c r="K217" i="21"/>
  <c r="J217" i="21"/>
  <c r="I217" i="21"/>
  <c r="H217" i="21"/>
  <c r="G217" i="21"/>
  <c r="F217" i="21"/>
  <c r="E217" i="21"/>
  <c r="N216" i="21"/>
  <c r="M216" i="21"/>
  <c r="L216" i="21"/>
  <c r="K216" i="21"/>
  <c r="J216" i="21"/>
  <c r="I216" i="21"/>
  <c r="H216" i="21"/>
  <c r="G216" i="21"/>
  <c r="F216" i="21"/>
  <c r="E216" i="21"/>
  <c r="N215" i="21"/>
  <c r="M215" i="21"/>
  <c r="L215" i="21"/>
  <c r="K215" i="21"/>
  <c r="J215" i="21"/>
  <c r="I215" i="21"/>
  <c r="H215" i="21"/>
  <c r="G215" i="21"/>
  <c r="F215" i="21"/>
  <c r="E215" i="21"/>
  <c r="N214" i="21"/>
  <c r="M214" i="21"/>
  <c r="L214" i="21"/>
  <c r="K214" i="21"/>
  <c r="J214" i="21"/>
  <c r="I214" i="21"/>
  <c r="H214" i="21"/>
  <c r="G214" i="21"/>
  <c r="F214" i="21"/>
  <c r="E214" i="21"/>
  <c r="N213" i="21"/>
  <c r="M213" i="21"/>
  <c r="L213" i="21"/>
  <c r="K213" i="21"/>
  <c r="J213" i="21"/>
  <c r="I213" i="21"/>
  <c r="H213" i="21"/>
  <c r="G213" i="21"/>
  <c r="F213" i="21"/>
  <c r="E213" i="21"/>
  <c r="N212" i="21"/>
  <c r="M212" i="21"/>
  <c r="L212" i="21"/>
  <c r="K212" i="21"/>
  <c r="J212" i="21"/>
  <c r="I212" i="21"/>
  <c r="H212" i="21"/>
  <c r="G212" i="21"/>
  <c r="F212" i="21"/>
  <c r="E212" i="21"/>
  <c r="N211" i="21"/>
  <c r="M211" i="21"/>
  <c r="L211" i="21"/>
  <c r="K211" i="21"/>
  <c r="J211" i="21"/>
  <c r="I211" i="21"/>
  <c r="H211" i="21"/>
  <c r="G211" i="21"/>
  <c r="F211" i="21"/>
  <c r="E211" i="21"/>
  <c r="N210" i="21"/>
  <c r="M210" i="21"/>
  <c r="L210" i="21"/>
  <c r="K210" i="21"/>
  <c r="J210" i="21"/>
  <c r="I210" i="21"/>
  <c r="H210" i="21"/>
  <c r="G210" i="21"/>
  <c r="F210" i="21"/>
  <c r="E210" i="21"/>
  <c r="P209" i="21"/>
  <c r="N209" i="21"/>
  <c r="M209" i="21"/>
  <c r="M231" i="21" s="1"/>
  <c r="L209" i="21"/>
  <c r="L231" i="21" s="1"/>
  <c r="K209" i="21"/>
  <c r="K231" i="21" s="1"/>
  <c r="J209" i="21"/>
  <c r="J231" i="21" s="1"/>
  <c r="I209" i="21"/>
  <c r="I231" i="21" s="1"/>
  <c r="H209" i="21"/>
  <c r="H231" i="21" s="1"/>
  <c r="G209" i="21"/>
  <c r="G231" i="21" s="1"/>
  <c r="F209" i="21"/>
  <c r="F231" i="21" s="1"/>
  <c r="E209" i="21"/>
  <c r="E231" i="21" s="1"/>
  <c r="Q178" i="21"/>
  <c r="P178" i="21"/>
  <c r="T178" i="21" s="1"/>
  <c r="O178" i="21"/>
  <c r="N178" i="21"/>
  <c r="R178" i="21" s="1"/>
  <c r="I178" i="21"/>
  <c r="E178" i="21"/>
  <c r="X177" i="21"/>
  <c r="Q177" i="21"/>
  <c r="P177" i="21"/>
  <c r="T177" i="21" s="1"/>
  <c r="O177" i="21"/>
  <c r="S177" i="21" s="1"/>
  <c r="N177" i="21"/>
  <c r="R177" i="21" s="1"/>
  <c r="I177" i="21"/>
  <c r="E177" i="21"/>
  <c r="Q176" i="21"/>
  <c r="P176" i="21"/>
  <c r="T176" i="21" s="1"/>
  <c r="O176" i="21"/>
  <c r="N176" i="21"/>
  <c r="R176" i="21" s="1"/>
  <c r="I176" i="21"/>
  <c r="E176" i="21"/>
  <c r="X175" i="21"/>
  <c r="Q175" i="21"/>
  <c r="P175" i="21"/>
  <c r="T175" i="21" s="1"/>
  <c r="O175" i="21"/>
  <c r="S175" i="21" s="1"/>
  <c r="N175" i="21"/>
  <c r="R175" i="21" s="1"/>
  <c r="I175" i="21"/>
  <c r="E175" i="21"/>
  <c r="Q174" i="21"/>
  <c r="P174" i="21"/>
  <c r="T174" i="21" s="1"/>
  <c r="O174" i="21"/>
  <c r="N174" i="21"/>
  <c r="R174" i="21" s="1"/>
  <c r="I174" i="21"/>
  <c r="E174" i="21"/>
  <c r="X173" i="21"/>
  <c r="Q173" i="21"/>
  <c r="P173" i="21"/>
  <c r="T173" i="21" s="1"/>
  <c r="O173" i="21"/>
  <c r="S173" i="21" s="1"/>
  <c r="N173" i="21"/>
  <c r="R173" i="21" s="1"/>
  <c r="I173" i="21"/>
  <c r="E173" i="21"/>
  <c r="Q172" i="21"/>
  <c r="P172" i="21"/>
  <c r="T172" i="21" s="1"/>
  <c r="O172" i="21"/>
  <c r="N172" i="21"/>
  <c r="R172" i="21" s="1"/>
  <c r="I172" i="21"/>
  <c r="E172" i="21"/>
  <c r="X171" i="21"/>
  <c r="Q171" i="21"/>
  <c r="P171" i="21"/>
  <c r="T171" i="21" s="1"/>
  <c r="O171" i="21"/>
  <c r="S171" i="21" s="1"/>
  <c r="N171" i="21"/>
  <c r="R171" i="21" s="1"/>
  <c r="I171" i="21"/>
  <c r="E171" i="21"/>
  <c r="Q170" i="21"/>
  <c r="P170" i="21"/>
  <c r="T170" i="21" s="1"/>
  <c r="O170" i="21"/>
  <c r="N170" i="21"/>
  <c r="R170" i="21" s="1"/>
  <c r="I170" i="21"/>
  <c r="E170" i="21"/>
  <c r="X169" i="21"/>
  <c r="Q169" i="21"/>
  <c r="P169" i="21"/>
  <c r="T169" i="21" s="1"/>
  <c r="O169" i="21"/>
  <c r="S169" i="21" s="1"/>
  <c r="N169" i="21"/>
  <c r="R169" i="21" s="1"/>
  <c r="I169" i="21"/>
  <c r="E169" i="21"/>
  <c r="Q168" i="21"/>
  <c r="P168" i="21"/>
  <c r="T168" i="21" s="1"/>
  <c r="O168" i="21"/>
  <c r="N168" i="21"/>
  <c r="R168" i="21" s="1"/>
  <c r="I168" i="21"/>
  <c r="E168" i="21"/>
  <c r="X167" i="21"/>
  <c r="Q167" i="21"/>
  <c r="P167" i="21"/>
  <c r="T167" i="21" s="1"/>
  <c r="O167" i="21"/>
  <c r="S167" i="21" s="1"/>
  <c r="N167" i="21"/>
  <c r="R167" i="21" s="1"/>
  <c r="I167" i="21"/>
  <c r="E167" i="21"/>
  <c r="Q166" i="21"/>
  <c r="P166" i="21"/>
  <c r="T166" i="21" s="1"/>
  <c r="O166" i="21"/>
  <c r="N166" i="21"/>
  <c r="R166" i="21" s="1"/>
  <c r="I166" i="21"/>
  <c r="E166" i="21"/>
  <c r="X165" i="21"/>
  <c r="Q165" i="21"/>
  <c r="P165" i="21"/>
  <c r="T165" i="21" s="1"/>
  <c r="O165" i="21"/>
  <c r="S165" i="21" s="1"/>
  <c r="N165" i="21"/>
  <c r="R165" i="21" s="1"/>
  <c r="I165" i="21"/>
  <c r="E165" i="21"/>
  <c r="Q164" i="21"/>
  <c r="P164" i="21"/>
  <c r="T164" i="21" s="1"/>
  <c r="O164" i="21"/>
  <c r="N164" i="21"/>
  <c r="R164" i="21" s="1"/>
  <c r="I164" i="21"/>
  <c r="E164" i="21"/>
  <c r="X163" i="21"/>
  <c r="Q163" i="21"/>
  <c r="P163" i="21"/>
  <c r="T163" i="21" s="1"/>
  <c r="O163" i="21"/>
  <c r="S163" i="21" s="1"/>
  <c r="N163" i="21"/>
  <c r="R163" i="21" s="1"/>
  <c r="I163" i="21"/>
  <c r="E163" i="21"/>
  <c r="Q162" i="21"/>
  <c r="P162" i="21"/>
  <c r="T162" i="21" s="1"/>
  <c r="O162" i="21"/>
  <c r="N162" i="21"/>
  <c r="R162" i="21" s="1"/>
  <c r="I162" i="21"/>
  <c r="E162" i="21"/>
  <c r="X161" i="21"/>
  <c r="Q161" i="21"/>
  <c r="P161" i="21"/>
  <c r="T161" i="21" s="1"/>
  <c r="O161" i="21"/>
  <c r="S161" i="21" s="1"/>
  <c r="N161" i="21"/>
  <c r="R161" i="21" s="1"/>
  <c r="I161" i="21"/>
  <c r="E161" i="21"/>
  <c r="Q160" i="21"/>
  <c r="P160" i="21"/>
  <c r="T160" i="21" s="1"/>
  <c r="O160" i="21"/>
  <c r="N160" i="21"/>
  <c r="R160" i="21" s="1"/>
  <c r="I160" i="21"/>
  <c r="E160" i="21"/>
  <c r="Q159" i="21"/>
  <c r="P159" i="21"/>
  <c r="T159" i="21" s="1"/>
  <c r="O159" i="21"/>
  <c r="S159" i="21" s="1"/>
  <c r="N159" i="21"/>
  <c r="R159" i="21" s="1"/>
  <c r="X159" i="21" s="1"/>
  <c r="I159" i="21"/>
  <c r="E159" i="21"/>
  <c r="AF139" i="21"/>
  <c r="AE139" i="21"/>
  <c r="AD139" i="21"/>
  <c r="AC139" i="21"/>
  <c r="AB139" i="21"/>
  <c r="AA139" i="21"/>
  <c r="Z139" i="21"/>
  <c r="Y139" i="21"/>
  <c r="X139" i="21"/>
  <c r="W139" i="21"/>
  <c r="N139" i="21"/>
  <c r="M139" i="21"/>
  <c r="L139" i="21"/>
  <c r="K139" i="21"/>
  <c r="J139" i="21"/>
  <c r="I139" i="21"/>
  <c r="H139" i="21"/>
  <c r="G139" i="21"/>
  <c r="F139" i="21"/>
  <c r="E139" i="21"/>
  <c r="AF138" i="21"/>
  <c r="AE138" i="21"/>
  <c r="AD138" i="21"/>
  <c r="AC138" i="21"/>
  <c r="AB138" i="21"/>
  <c r="AA138" i="21"/>
  <c r="Z138" i="21"/>
  <c r="Y138" i="21"/>
  <c r="X138" i="21"/>
  <c r="W138" i="21"/>
  <c r="N138" i="21"/>
  <c r="M138" i="21"/>
  <c r="L138" i="21"/>
  <c r="K138" i="21"/>
  <c r="J138" i="21"/>
  <c r="I138" i="21"/>
  <c r="H138" i="21"/>
  <c r="G138" i="21"/>
  <c r="F138" i="21"/>
  <c r="E138" i="21"/>
  <c r="AF137" i="21"/>
  <c r="AE137" i="21"/>
  <c r="AD137" i="21"/>
  <c r="AC137" i="21"/>
  <c r="AB137" i="21"/>
  <c r="AA137" i="21"/>
  <c r="Z137" i="21"/>
  <c r="Y137" i="21"/>
  <c r="X137" i="21"/>
  <c r="W137" i="21"/>
  <c r="N137" i="21"/>
  <c r="M137" i="21"/>
  <c r="L137" i="21"/>
  <c r="K137" i="21"/>
  <c r="J137" i="21"/>
  <c r="I137" i="21"/>
  <c r="H137" i="21"/>
  <c r="G137" i="21"/>
  <c r="F137" i="21"/>
  <c r="E137" i="21"/>
  <c r="AF136" i="21"/>
  <c r="AE136" i="21"/>
  <c r="AD136" i="21"/>
  <c r="AC136" i="21"/>
  <c r="AB136" i="21"/>
  <c r="AA136" i="21"/>
  <c r="Z136" i="21"/>
  <c r="Y136" i="21"/>
  <c r="X136" i="21"/>
  <c r="W136" i="21"/>
  <c r="N136" i="21"/>
  <c r="M136" i="21"/>
  <c r="L136" i="21"/>
  <c r="K136" i="21"/>
  <c r="J136" i="21"/>
  <c r="I136" i="21"/>
  <c r="H136" i="21"/>
  <c r="G136" i="21"/>
  <c r="F136" i="21"/>
  <c r="E136" i="21"/>
  <c r="AF135" i="21"/>
  <c r="AE135" i="21"/>
  <c r="AD135" i="21"/>
  <c r="AC135" i="21"/>
  <c r="AB135" i="21"/>
  <c r="AA135" i="21"/>
  <c r="Z135" i="21"/>
  <c r="Y135" i="21"/>
  <c r="X135" i="21"/>
  <c r="W135" i="21"/>
  <c r="N135" i="21"/>
  <c r="M135" i="21"/>
  <c r="L135" i="21"/>
  <c r="K135" i="21"/>
  <c r="J135" i="21"/>
  <c r="I135" i="21"/>
  <c r="H135" i="21"/>
  <c r="G135" i="21"/>
  <c r="F135" i="21"/>
  <c r="E135" i="21"/>
  <c r="AF134" i="21"/>
  <c r="AE134" i="21"/>
  <c r="AD134" i="21"/>
  <c r="AC134" i="21"/>
  <c r="AB134" i="21"/>
  <c r="AA134" i="21"/>
  <c r="Z134" i="21"/>
  <c r="Y134" i="21"/>
  <c r="X134" i="21"/>
  <c r="W134" i="21"/>
  <c r="N134" i="21"/>
  <c r="M134" i="21"/>
  <c r="L134" i="21"/>
  <c r="K134" i="21"/>
  <c r="J134" i="21"/>
  <c r="I134" i="21"/>
  <c r="H134" i="21"/>
  <c r="G134" i="21"/>
  <c r="F134" i="21"/>
  <c r="E134" i="21"/>
  <c r="AF133" i="21"/>
  <c r="AE133" i="21"/>
  <c r="AD133" i="21"/>
  <c r="AC133" i="21"/>
  <c r="AB133" i="21"/>
  <c r="AA133" i="21"/>
  <c r="Z133" i="21"/>
  <c r="Y133" i="21"/>
  <c r="X133" i="21"/>
  <c r="W133" i="21"/>
  <c r="N133" i="21"/>
  <c r="M133" i="21"/>
  <c r="L133" i="21"/>
  <c r="K133" i="21"/>
  <c r="J133" i="21"/>
  <c r="I133" i="21"/>
  <c r="H133" i="21"/>
  <c r="G133" i="21"/>
  <c r="F133" i="21"/>
  <c r="E133" i="21"/>
  <c r="AF132" i="21"/>
  <c r="AE132" i="21"/>
  <c r="AD132" i="21"/>
  <c r="AC132" i="21"/>
  <c r="AB132" i="21"/>
  <c r="AA132" i="21"/>
  <c r="Z132" i="21"/>
  <c r="Y132" i="21"/>
  <c r="X132" i="21"/>
  <c r="W132" i="21"/>
  <c r="N132" i="21"/>
  <c r="M132" i="21"/>
  <c r="L132" i="21"/>
  <c r="K132" i="21"/>
  <c r="J132" i="21"/>
  <c r="I132" i="21"/>
  <c r="H132" i="21"/>
  <c r="G132" i="21"/>
  <c r="F132" i="21"/>
  <c r="E132" i="21"/>
  <c r="AF131" i="21"/>
  <c r="AE131" i="21"/>
  <c r="AD131" i="21"/>
  <c r="AC131" i="21"/>
  <c r="AB131" i="21"/>
  <c r="AA131" i="21"/>
  <c r="Z131" i="21"/>
  <c r="Y131" i="21"/>
  <c r="X131" i="21"/>
  <c r="W131" i="21"/>
  <c r="N131" i="21"/>
  <c r="M131" i="21"/>
  <c r="L131" i="21"/>
  <c r="K131" i="21"/>
  <c r="J131" i="21"/>
  <c r="I131" i="21"/>
  <c r="H131" i="21"/>
  <c r="G131" i="21"/>
  <c r="F131" i="21"/>
  <c r="E131" i="21"/>
  <c r="AF130" i="21"/>
  <c r="AE130" i="21"/>
  <c r="AD130" i="21"/>
  <c r="AC130" i="21"/>
  <c r="AB130" i="21"/>
  <c r="AA130" i="21"/>
  <c r="Z130" i="21"/>
  <c r="Y130" i="21"/>
  <c r="X130" i="21"/>
  <c r="W130" i="21"/>
  <c r="N130" i="21"/>
  <c r="M130" i="21"/>
  <c r="L130" i="21"/>
  <c r="K130" i="21"/>
  <c r="J130" i="21"/>
  <c r="I130" i="21"/>
  <c r="H130" i="21"/>
  <c r="G130" i="21"/>
  <c r="F130" i="21"/>
  <c r="E130" i="21"/>
  <c r="AF129" i="21"/>
  <c r="AE129" i="21"/>
  <c r="AD129" i="21"/>
  <c r="AC129" i="21"/>
  <c r="AB129" i="21"/>
  <c r="AA129" i="21"/>
  <c r="Z129" i="21"/>
  <c r="Y129" i="21"/>
  <c r="X129" i="21"/>
  <c r="W129" i="21"/>
  <c r="N129" i="21"/>
  <c r="M129" i="21"/>
  <c r="L129" i="21"/>
  <c r="K129" i="21"/>
  <c r="J129" i="21"/>
  <c r="I129" i="21"/>
  <c r="H129" i="21"/>
  <c r="G129" i="21"/>
  <c r="F129" i="21"/>
  <c r="E129" i="21"/>
  <c r="AF128" i="21"/>
  <c r="AE128" i="21"/>
  <c r="AD128" i="21"/>
  <c r="AC128" i="21"/>
  <c r="AB128" i="21"/>
  <c r="AA128" i="21"/>
  <c r="Z128" i="21"/>
  <c r="Y128" i="21"/>
  <c r="X128" i="21"/>
  <c r="W128" i="21"/>
  <c r="N128" i="21"/>
  <c r="M128" i="21"/>
  <c r="L128" i="21"/>
  <c r="K128" i="21"/>
  <c r="J128" i="21"/>
  <c r="I128" i="21"/>
  <c r="H128" i="21"/>
  <c r="G128" i="21"/>
  <c r="F128" i="21"/>
  <c r="E128" i="21"/>
  <c r="AF127" i="21"/>
  <c r="AE127" i="21"/>
  <c r="AD127" i="21"/>
  <c r="AC127" i="21"/>
  <c r="AB127" i="21"/>
  <c r="AA127" i="21"/>
  <c r="Z127" i="21"/>
  <c r="Y127" i="21"/>
  <c r="X127" i="21"/>
  <c r="W127" i="21"/>
  <c r="N127" i="21"/>
  <c r="M127" i="21"/>
  <c r="L127" i="21"/>
  <c r="K127" i="21"/>
  <c r="J127" i="21"/>
  <c r="I127" i="21"/>
  <c r="H127" i="21"/>
  <c r="G127" i="21"/>
  <c r="F127" i="21"/>
  <c r="E127" i="21"/>
  <c r="AF126" i="21"/>
  <c r="AE126" i="21"/>
  <c r="AD126" i="21"/>
  <c r="AC126" i="21"/>
  <c r="AB126" i="21"/>
  <c r="AA126" i="21"/>
  <c r="Z126" i="21"/>
  <c r="Y126" i="21"/>
  <c r="X126" i="21"/>
  <c r="W126" i="21"/>
  <c r="N126" i="21"/>
  <c r="M126" i="21"/>
  <c r="L126" i="21"/>
  <c r="K126" i="21"/>
  <c r="J126" i="21"/>
  <c r="I126" i="21"/>
  <c r="H126" i="21"/>
  <c r="G126" i="21"/>
  <c r="F126" i="21"/>
  <c r="E126" i="21"/>
  <c r="AF125" i="21"/>
  <c r="AE125" i="21"/>
  <c r="AD125" i="21"/>
  <c r="AC125" i="21"/>
  <c r="AB125" i="21"/>
  <c r="AA125" i="21"/>
  <c r="Z125" i="21"/>
  <c r="Y125" i="21"/>
  <c r="X125" i="21"/>
  <c r="W125" i="21"/>
  <c r="N125" i="21"/>
  <c r="M125" i="21"/>
  <c r="L125" i="21"/>
  <c r="K125" i="21"/>
  <c r="J125" i="21"/>
  <c r="I125" i="21"/>
  <c r="H125" i="21"/>
  <c r="G125" i="21"/>
  <c r="F125" i="21"/>
  <c r="E125" i="21"/>
  <c r="AF124" i="21"/>
  <c r="AE124" i="21"/>
  <c r="AD124" i="21"/>
  <c r="AC124" i="21"/>
  <c r="AB124" i="21"/>
  <c r="AA124" i="21"/>
  <c r="Z124" i="21"/>
  <c r="Y124" i="21"/>
  <c r="X124" i="21"/>
  <c r="W124" i="21"/>
  <c r="N124" i="21"/>
  <c r="M124" i="21"/>
  <c r="L124" i="21"/>
  <c r="K124" i="21"/>
  <c r="J124" i="21"/>
  <c r="I124" i="21"/>
  <c r="H124" i="21"/>
  <c r="G124" i="21"/>
  <c r="G140" i="21" s="1"/>
  <c r="G142" i="21" s="1"/>
  <c r="F124" i="21"/>
  <c r="E124" i="21"/>
  <c r="AF123" i="21"/>
  <c r="AE123" i="21"/>
  <c r="AD123" i="21"/>
  <c r="AC123" i="21"/>
  <c r="AB123" i="21"/>
  <c r="AA123" i="21"/>
  <c r="Z123" i="21"/>
  <c r="Y123" i="21"/>
  <c r="X123" i="21"/>
  <c r="N123" i="21"/>
  <c r="M123" i="21"/>
  <c r="L123" i="21"/>
  <c r="K123" i="21"/>
  <c r="J123" i="21"/>
  <c r="I123" i="21"/>
  <c r="H123" i="21"/>
  <c r="G123" i="21"/>
  <c r="F123" i="21"/>
  <c r="AF122" i="21"/>
  <c r="AE122" i="21"/>
  <c r="AD122" i="21"/>
  <c r="AC122" i="21"/>
  <c r="AB122" i="21"/>
  <c r="AA122" i="21"/>
  <c r="Z122" i="21"/>
  <c r="Y122" i="21"/>
  <c r="X122" i="21"/>
  <c r="N122" i="21"/>
  <c r="M122" i="21"/>
  <c r="L122" i="21"/>
  <c r="K122" i="21"/>
  <c r="J122" i="21"/>
  <c r="I122" i="21"/>
  <c r="H122" i="21"/>
  <c r="G122" i="21"/>
  <c r="F122" i="21"/>
  <c r="AF121" i="21"/>
  <c r="AE121" i="21"/>
  <c r="AD121" i="21"/>
  <c r="AC121" i="21"/>
  <c r="AB121" i="21"/>
  <c r="AA121" i="21"/>
  <c r="Z121" i="21"/>
  <c r="Y121" i="21"/>
  <c r="X121" i="21"/>
  <c r="N121" i="21"/>
  <c r="M121" i="21"/>
  <c r="L121" i="21"/>
  <c r="K121" i="21"/>
  <c r="J121" i="21"/>
  <c r="I121" i="21"/>
  <c r="H121" i="21"/>
  <c r="G121" i="21"/>
  <c r="F121" i="21"/>
  <c r="AF120" i="21"/>
  <c r="AF140" i="21" s="1"/>
  <c r="AF142" i="21" s="1"/>
  <c r="AE120" i="21"/>
  <c r="AE140" i="21" s="1"/>
  <c r="AE142" i="21" s="1"/>
  <c r="AD120" i="21"/>
  <c r="AD140" i="21" s="1"/>
  <c r="AD142" i="21" s="1"/>
  <c r="AC120" i="21"/>
  <c r="AC140" i="21" s="1"/>
  <c r="AC142" i="21" s="1"/>
  <c r="AB120" i="21"/>
  <c r="AB140" i="21" s="1"/>
  <c r="AB142" i="21" s="1"/>
  <c r="AA120" i="21"/>
  <c r="AA140" i="21" s="1"/>
  <c r="AA142" i="21" s="1"/>
  <c r="Z120" i="21"/>
  <c r="Z140" i="21" s="1"/>
  <c r="Z142" i="21" s="1"/>
  <c r="Y120" i="21"/>
  <c r="Y140" i="21" s="1"/>
  <c r="Y142" i="21" s="1"/>
  <c r="X120" i="21"/>
  <c r="X140" i="21" s="1"/>
  <c r="X142" i="21" s="1"/>
  <c r="N120" i="21"/>
  <c r="N140" i="21" s="1"/>
  <c r="N142" i="21" s="1"/>
  <c r="M120" i="21"/>
  <c r="L120" i="21"/>
  <c r="L140" i="21" s="1"/>
  <c r="L142" i="21" s="1"/>
  <c r="K120" i="21"/>
  <c r="K140" i="21" s="1"/>
  <c r="K142" i="21" s="1"/>
  <c r="J120" i="21"/>
  <c r="J140" i="21" s="1"/>
  <c r="J142" i="21" s="1"/>
  <c r="I120" i="21"/>
  <c r="H120" i="21"/>
  <c r="H140" i="21" s="1"/>
  <c r="H142" i="21" s="1"/>
  <c r="G120" i="21"/>
  <c r="F120" i="21"/>
  <c r="F140" i="21" s="1"/>
  <c r="F142" i="21" s="1"/>
  <c r="CC119" i="21"/>
  <c r="CB119" i="21"/>
  <c r="CA119" i="21"/>
  <c r="V119" i="21"/>
  <c r="U119" i="21"/>
  <c r="T119" i="21"/>
  <c r="CC118" i="21"/>
  <c r="CB118" i="21"/>
  <c r="CA118" i="21"/>
  <c r="V118" i="21"/>
  <c r="U118" i="21"/>
  <c r="T118" i="21"/>
  <c r="CC117" i="21"/>
  <c r="CB117" i="21"/>
  <c r="CA117" i="21"/>
  <c r="V117" i="21"/>
  <c r="U117" i="21"/>
  <c r="T117" i="21"/>
  <c r="CC116" i="21"/>
  <c r="CB116" i="21"/>
  <c r="CA116" i="21"/>
  <c r="V116" i="21"/>
  <c r="U116" i="21"/>
  <c r="T116" i="21"/>
  <c r="CC115" i="21"/>
  <c r="CB115" i="21"/>
  <c r="CA115" i="21"/>
  <c r="V115" i="21"/>
  <c r="U115" i="21"/>
  <c r="T115" i="21"/>
  <c r="CC114" i="21"/>
  <c r="CB114" i="21"/>
  <c r="CA114" i="21"/>
  <c r="V114" i="21"/>
  <c r="U114" i="21"/>
  <c r="T114" i="21"/>
  <c r="CC113" i="21"/>
  <c r="CB113" i="21"/>
  <c r="CA113" i="21"/>
  <c r="V113" i="21"/>
  <c r="U113" i="21"/>
  <c r="T113" i="21"/>
  <c r="CC112" i="21"/>
  <c r="CB112" i="21"/>
  <c r="CA112" i="21"/>
  <c r="V112" i="21"/>
  <c r="U112" i="21"/>
  <c r="T112" i="21"/>
  <c r="CC111" i="21"/>
  <c r="CB111" i="21"/>
  <c r="CA111" i="21"/>
  <c r="V111" i="21"/>
  <c r="U111" i="21"/>
  <c r="T111" i="21"/>
  <c r="CC110" i="21"/>
  <c r="CB110" i="21"/>
  <c r="CA110" i="21"/>
  <c r="V110" i="21"/>
  <c r="U110" i="21"/>
  <c r="T110" i="21"/>
  <c r="CC109" i="21"/>
  <c r="CB109" i="21"/>
  <c r="CA109" i="21"/>
  <c r="AF109" i="21"/>
  <c r="AE109" i="21"/>
  <c r="AD109" i="21"/>
  <c r="AC109" i="21"/>
  <c r="AB109" i="21"/>
  <c r="AA109" i="21"/>
  <c r="Z109" i="21"/>
  <c r="Y109" i="21"/>
  <c r="X109" i="21"/>
  <c r="W109" i="21"/>
  <c r="V109" i="21"/>
  <c r="U109" i="21"/>
  <c r="T109" i="21"/>
  <c r="N109" i="21"/>
  <c r="M109" i="21"/>
  <c r="L109" i="21"/>
  <c r="K109" i="21"/>
  <c r="J109" i="21"/>
  <c r="I109" i="21"/>
  <c r="H109" i="21"/>
  <c r="G109" i="21"/>
  <c r="F109" i="21"/>
  <c r="E109" i="21"/>
  <c r="O109" i="21" s="1"/>
  <c r="CC108" i="21"/>
  <c r="CB108" i="21"/>
  <c r="CA108" i="21"/>
  <c r="AF108" i="21"/>
  <c r="AE108" i="21"/>
  <c r="AD108" i="21"/>
  <c r="AC108" i="21"/>
  <c r="AB108" i="21"/>
  <c r="AA108" i="21"/>
  <c r="Z108" i="21"/>
  <c r="Y108" i="21"/>
  <c r="X108" i="21"/>
  <c r="W108" i="21"/>
  <c r="V108" i="21"/>
  <c r="U108" i="21"/>
  <c r="T108" i="21"/>
  <c r="N108" i="21"/>
  <c r="M108" i="21"/>
  <c r="L108" i="21"/>
  <c r="K108" i="21"/>
  <c r="J108" i="21"/>
  <c r="I108" i="21"/>
  <c r="H108" i="21"/>
  <c r="G108" i="21"/>
  <c r="F108" i="21"/>
  <c r="E108" i="21"/>
  <c r="O108" i="21" s="1"/>
  <c r="CC107" i="21"/>
  <c r="CB107" i="21"/>
  <c r="CA107" i="21"/>
  <c r="AF107" i="21"/>
  <c r="AE107" i="21"/>
  <c r="AD107" i="21"/>
  <c r="AC107" i="21"/>
  <c r="AB107" i="21"/>
  <c r="AA107" i="21"/>
  <c r="Z107" i="21"/>
  <c r="Y107" i="21"/>
  <c r="X107" i="21"/>
  <c r="W107" i="21"/>
  <c r="V107" i="21"/>
  <c r="U107" i="21"/>
  <c r="T107" i="21"/>
  <c r="N107" i="21"/>
  <c r="M107" i="21"/>
  <c r="L107" i="21"/>
  <c r="K107" i="21"/>
  <c r="J107" i="21"/>
  <c r="I107" i="21"/>
  <c r="H107" i="21"/>
  <c r="G107" i="21"/>
  <c r="F107" i="21"/>
  <c r="E107" i="21"/>
  <c r="O107" i="21" s="1"/>
  <c r="CC106" i="21"/>
  <c r="CB106" i="21"/>
  <c r="CA106" i="21"/>
  <c r="AF106" i="21"/>
  <c r="AE106" i="21"/>
  <c r="AD106" i="21"/>
  <c r="AC106" i="21"/>
  <c r="AB106" i="21"/>
  <c r="AA106" i="21"/>
  <c r="Z106" i="21"/>
  <c r="Y106" i="21"/>
  <c r="X106" i="21"/>
  <c r="W106" i="21"/>
  <c r="V106" i="21"/>
  <c r="U106" i="21"/>
  <c r="T106" i="21"/>
  <c r="N106" i="21"/>
  <c r="M106" i="21"/>
  <c r="L106" i="21"/>
  <c r="K106" i="21"/>
  <c r="J106" i="21"/>
  <c r="I106" i="21"/>
  <c r="H106" i="21"/>
  <c r="G106" i="21"/>
  <c r="F106" i="21"/>
  <c r="E106" i="21"/>
  <c r="O106" i="21" s="1"/>
  <c r="CC105" i="21"/>
  <c r="CB105" i="21"/>
  <c r="CA105" i="21"/>
  <c r="AF105" i="21"/>
  <c r="AE105" i="21"/>
  <c r="AD105" i="21"/>
  <c r="AC105" i="21"/>
  <c r="AB105" i="21"/>
  <c r="AA105" i="21"/>
  <c r="Z105" i="21"/>
  <c r="Y105" i="21"/>
  <c r="X105" i="21"/>
  <c r="W105" i="21"/>
  <c r="V105" i="21"/>
  <c r="U105" i="21"/>
  <c r="T105" i="21"/>
  <c r="N105" i="21"/>
  <c r="M105" i="21"/>
  <c r="L105" i="21"/>
  <c r="K105" i="21"/>
  <c r="J105" i="21"/>
  <c r="I105" i="21"/>
  <c r="H105" i="21"/>
  <c r="G105" i="21"/>
  <c r="F105" i="21"/>
  <c r="E105" i="21"/>
  <c r="O105" i="21" s="1"/>
  <c r="CC104" i="21"/>
  <c r="CB104" i="21"/>
  <c r="CA104" i="21"/>
  <c r="AF104" i="21"/>
  <c r="AE104" i="21"/>
  <c r="AD104" i="21"/>
  <c r="AC104" i="21"/>
  <c r="AB104" i="21"/>
  <c r="AA104" i="21"/>
  <c r="Z104" i="21"/>
  <c r="Y104" i="21"/>
  <c r="X104" i="21"/>
  <c r="W104" i="21"/>
  <c r="V104" i="21"/>
  <c r="U104" i="21"/>
  <c r="T104" i="21"/>
  <c r="N104" i="21"/>
  <c r="M104" i="21"/>
  <c r="L104" i="21"/>
  <c r="K104" i="21"/>
  <c r="J104" i="21"/>
  <c r="I104" i="21"/>
  <c r="H104" i="21"/>
  <c r="G104" i="21"/>
  <c r="F104" i="21"/>
  <c r="E104" i="21"/>
  <c r="O104" i="21" s="1"/>
  <c r="CC103" i="21"/>
  <c r="CB103" i="21"/>
  <c r="CA103" i="21"/>
  <c r="AF103" i="21"/>
  <c r="AE103" i="21"/>
  <c r="AD103" i="21"/>
  <c r="AC103" i="21"/>
  <c r="AB103" i="21"/>
  <c r="AA103" i="21"/>
  <c r="Z103" i="21"/>
  <c r="Y103" i="21"/>
  <c r="X103" i="21"/>
  <c r="W103" i="21"/>
  <c r="V103" i="21"/>
  <c r="U103" i="21"/>
  <c r="T103" i="21"/>
  <c r="N103" i="21"/>
  <c r="M103" i="21"/>
  <c r="L103" i="21"/>
  <c r="K103" i="21"/>
  <c r="J103" i="21"/>
  <c r="I103" i="21"/>
  <c r="H103" i="21"/>
  <c r="G103" i="21"/>
  <c r="F103" i="21"/>
  <c r="E103" i="21"/>
  <c r="O103" i="21" s="1"/>
  <c r="CC102" i="21"/>
  <c r="CB102" i="21"/>
  <c r="CA102" i="21"/>
  <c r="AF102" i="21"/>
  <c r="AE102" i="21"/>
  <c r="AD102" i="21"/>
  <c r="AC102" i="21"/>
  <c r="AB102" i="21"/>
  <c r="AA102" i="21"/>
  <c r="Z102" i="21"/>
  <c r="Y102" i="21"/>
  <c r="X102" i="21"/>
  <c r="W102" i="21"/>
  <c r="V102" i="21"/>
  <c r="U102" i="21"/>
  <c r="T102" i="21"/>
  <c r="N102" i="21"/>
  <c r="M102" i="21"/>
  <c r="L102" i="21"/>
  <c r="K102" i="21"/>
  <c r="J102" i="21"/>
  <c r="I102" i="21"/>
  <c r="H102" i="21"/>
  <c r="G102" i="21"/>
  <c r="F102" i="21"/>
  <c r="E102" i="21"/>
  <c r="O102" i="21" s="1"/>
  <c r="CC101" i="21"/>
  <c r="CB101" i="21"/>
  <c r="CA101" i="21"/>
  <c r="AF101" i="21"/>
  <c r="AE101" i="21"/>
  <c r="AD101" i="21"/>
  <c r="AC101" i="21"/>
  <c r="AB101" i="21"/>
  <c r="AA101" i="21"/>
  <c r="Z101" i="21"/>
  <c r="Y101" i="21"/>
  <c r="X101" i="21"/>
  <c r="W101" i="21"/>
  <c r="V101" i="21"/>
  <c r="U101" i="21"/>
  <c r="T101" i="21"/>
  <c r="N101" i="21"/>
  <c r="M101" i="21"/>
  <c r="L101" i="21"/>
  <c r="K101" i="21"/>
  <c r="J101" i="21"/>
  <c r="I101" i="21"/>
  <c r="H101" i="21"/>
  <c r="G101" i="21"/>
  <c r="F101" i="21"/>
  <c r="E101" i="21"/>
  <c r="O101" i="21" s="1"/>
  <c r="CC100" i="21"/>
  <c r="CB100" i="21"/>
  <c r="CA100" i="21"/>
  <c r="AF100" i="21"/>
  <c r="AE100" i="21"/>
  <c r="AD100" i="21"/>
  <c r="AC100" i="21"/>
  <c r="AB100" i="21"/>
  <c r="AA100" i="21"/>
  <c r="Z100" i="21"/>
  <c r="Y100" i="21"/>
  <c r="X100" i="21"/>
  <c r="W100" i="21"/>
  <c r="V100" i="21"/>
  <c r="U100" i="21"/>
  <c r="T100" i="21"/>
  <c r="N100" i="21"/>
  <c r="M100" i="21"/>
  <c r="L100" i="21"/>
  <c r="K100" i="21"/>
  <c r="J100" i="21"/>
  <c r="I100" i="21"/>
  <c r="H100" i="21"/>
  <c r="G100" i="21"/>
  <c r="F100" i="21"/>
  <c r="E100" i="21"/>
  <c r="O100" i="21" s="1"/>
  <c r="AF99" i="21"/>
  <c r="AE99" i="21"/>
  <c r="AD99" i="21"/>
  <c r="AC99" i="21"/>
  <c r="AB99" i="21"/>
  <c r="AA99" i="21"/>
  <c r="Z99" i="21"/>
  <c r="Y99" i="21"/>
  <c r="X99" i="21"/>
  <c r="W99" i="21"/>
  <c r="N99" i="21"/>
  <c r="M99" i="21"/>
  <c r="L99" i="21"/>
  <c r="K99" i="21"/>
  <c r="J99" i="21"/>
  <c r="I99" i="21"/>
  <c r="H99" i="21"/>
  <c r="G99" i="21"/>
  <c r="F99" i="21"/>
  <c r="E99" i="21"/>
  <c r="O99" i="21" s="1"/>
  <c r="AF98" i="21"/>
  <c r="AE98" i="21"/>
  <c r="AD98" i="21"/>
  <c r="AC98" i="21"/>
  <c r="AB98" i="21"/>
  <c r="AA98" i="21"/>
  <c r="Z98" i="21"/>
  <c r="Y98" i="21"/>
  <c r="X98" i="21"/>
  <c r="W98" i="21"/>
  <c r="AG98" i="21" s="1"/>
  <c r="N98" i="21"/>
  <c r="M98" i="21"/>
  <c r="L98" i="21"/>
  <c r="K98" i="21"/>
  <c r="J98" i="21"/>
  <c r="I98" i="21"/>
  <c r="H98" i="21"/>
  <c r="G98" i="21"/>
  <c r="F98" i="21"/>
  <c r="E98" i="21"/>
  <c r="O98" i="21" s="1"/>
  <c r="AF97" i="21"/>
  <c r="AE97" i="21"/>
  <c r="AD97" i="21"/>
  <c r="AC97" i="21"/>
  <c r="AB97" i="21"/>
  <c r="AA97" i="21"/>
  <c r="Z97" i="21"/>
  <c r="Y97" i="21"/>
  <c r="X97" i="21"/>
  <c r="W97" i="21"/>
  <c r="N97" i="21"/>
  <c r="M97" i="21"/>
  <c r="L97" i="21"/>
  <c r="K97" i="21"/>
  <c r="J97" i="21"/>
  <c r="I97" i="21"/>
  <c r="H97" i="21"/>
  <c r="G97" i="21"/>
  <c r="F97" i="21"/>
  <c r="E97" i="21"/>
  <c r="O97" i="21" s="1"/>
  <c r="AF96" i="21"/>
  <c r="AE96" i="21"/>
  <c r="AD96" i="21"/>
  <c r="AC96" i="21"/>
  <c r="AB96" i="21"/>
  <c r="AA96" i="21"/>
  <c r="Z96" i="21"/>
  <c r="Y96" i="21"/>
  <c r="X96" i="21"/>
  <c r="W96" i="21"/>
  <c r="AG96" i="21" s="1"/>
  <c r="N96" i="21"/>
  <c r="M96" i="21"/>
  <c r="L96" i="21"/>
  <c r="K96" i="21"/>
  <c r="J96" i="21"/>
  <c r="I96" i="21"/>
  <c r="H96" i="21"/>
  <c r="G96" i="21"/>
  <c r="F96" i="21"/>
  <c r="E96" i="21"/>
  <c r="O96" i="21" s="1"/>
  <c r="AF95" i="21"/>
  <c r="AE95" i="21"/>
  <c r="AD95" i="21"/>
  <c r="AC95" i="21"/>
  <c r="AB95" i="21"/>
  <c r="AA95" i="21"/>
  <c r="Z95" i="21"/>
  <c r="Y95" i="21"/>
  <c r="X95" i="21"/>
  <c r="W95" i="21"/>
  <c r="N95" i="21"/>
  <c r="M95" i="21"/>
  <c r="L95" i="21"/>
  <c r="K95" i="21"/>
  <c r="J95" i="21"/>
  <c r="I95" i="21"/>
  <c r="H95" i="21"/>
  <c r="G95" i="21"/>
  <c r="F95" i="21"/>
  <c r="E95" i="21"/>
  <c r="O95" i="21" s="1"/>
  <c r="AF94" i="21"/>
  <c r="AE94" i="21"/>
  <c r="AD94" i="21"/>
  <c r="AC94" i="21"/>
  <c r="AB94" i="21"/>
  <c r="AA94" i="21"/>
  <c r="Z94" i="21"/>
  <c r="Y94" i="21"/>
  <c r="X94" i="21"/>
  <c r="W94" i="21"/>
  <c r="AG94" i="21" s="1"/>
  <c r="N94" i="21"/>
  <c r="M94" i="21"/>
  <c r="L94" i="21"/>
  <c r="K94" i="21"/>
  <c r="J94" i="21"/>
  <c r="I94" i="21"/>
  <c r="H94" i="21"/>
  <c r="G94" i="21"/>
  <c r="F94" i="21"/>
  <c r="E94" i="21"/>
  <c r="O94" i="21" s="1"/>
  <c r="AF93" i="21"/>
  <c r="AE93" i="21"/>
  <c r="AD93" i="21"/>
  <c r="AC93" i="21"/>
  <c r="AB93" i="21"/>
  <c r="AA93" i="21"/>
  <c r="Z93" i="21"/>
  <c r="Y93" i="21"/>
  <c r="X93" i="21"/>
  <c r="N93" i="21"/>
  <c r="M93" i="21"/>
  <c r="L93" i="21"/>
  <c r="K93" i="21"/>
  <c r="J93" i="21"/>
  <c r="I93" i="21"/>
  <c r="H93" i="21"/>
  <c r="G93" i="21"/>
  <c r="F93" i="21"/>
  <c r="AF92" i="21"/>
  <c r="AE92" i="21"/>
  <c r="AD92" i="21"/>
  <c r="AC92" i="21"/>
  <c r="AB92" i="21"/>
  <c r="AA92" i="21"/>
  <c r="Z92" i="21"/>
  <c r="Y92" i="21"/>
  <c r="X92" i="21"/>
  <c r="N92" i="21"/>
  <c r="M92" i="21"/>
  <c r="L92" i="21"/>
  <c r="K92" i="21"/>
  <c r="J92" i="21"/>
  <c r="I92" i="21"/>
  <c r="H92" i="21"/>
  <c r="G92" i="21"/>
  <c r="F92" i="21"/>
  <c r="AF91" i="21"/>
  <c r="AE91" i="21"/>
  <c r="AD91" i="21"/>
  <c r="AC91" i="21"/>
  <c r="AB91" i="21"/>
  <c r="AA91" i="21"/>
  <c r="Z91" i="21"/>
  <c r="Y91" i="21"/>
  <c r="X91" i="21"/>
  <c r="N91" i="21"/>
  <c r="M91" i="21"/>
  <c r="L91" i="21"/>
  <c r="K91" i="21"/>
  <c r="J91" i="21"/>
  <c r="I91" i="21"/>
  <c r="H91" i="21"/>
  <c r="G91" i="21"/>
  <c r="F91" i="21"/>
  <c r="AF90" i="21"/>
  <c r="AE90" i="21"/>
  <c r="AD90" i="21"/>
  <c r="AC90" i="21"/>
  <c r="AB90" i="21"/>
  <c r="AA90" i="21"/>
  <c r="Z90" i="21"/>
  <c r="Y90" i="21"/>
  <c r="X90" i="21"/>
  <c r="N90" i="21"/>
  <c r="M90" i="21"/>
  <c r="L90" i="21"/>
  <c r="K90" i="21"/>
  <c r="J90" i="21"/>
  <c r="I90" i="21"/>
  <c r="H90" i="21"/>
  <c r="G90" i="21"/>
  <c r="F90" i="21"/>
  <c r="AG80" i="21"/>
  <c r="AF79" i="21"/>
  <c r="AE79" i="21"/>
  <c r="AD79" i="21"/>
  <c r="AC79" i="21"/>
  <c r="AB79" i="21"/>
  <c r="AA79" i="21"/>
  <c r="Z79" i="21"/>
  <c r="Y79" i="21"/>
  <c r="X79" i="21"/>
  <c r="W79" i="21"/>
  <c r="N79" i="21"/>
  <c r="M79" i="21"/>
  <c r="L79" i="21"/>
  <c r="K79" i="21"/>
  <c r="J79" i="21"/>
  <c r="I79" i="21"/>
  <c r="H79" i="21"/>
  <c r="G79" i="21"/>
  <c r="F79" i="21"/>
  <c r="E79" i="21"/>
  <c r="AF78" i="21"/>
  <c r="AE78" i="21"/>
  <c r="AD78" i="21"/>
  <c r="AC78" i="21"/>
  <c r="AB78" i="21"/>
  <c r="AA78" i="21"/>
  <c r="Z78" i="21"/>
  <c r="Y78" i="21"/>
  <c r="X78" i="21"/>
  <c r="W78" i="21"/>
  <c r="N78" i="21"/>
  <c r="M78" i="21"/>
  <c r="L78" i="21"/>
  <c r="K78" i="21"/>
  <c r="J78" i="21"/>
  <c r="I78" i="21"/>
  <c r="H78" i="21"/>
  <c r="G78" i="21"/>
  <c r="F78" i="21"/>
  <c r="E78" i="21"/>
  <c r="AF77" i="21"/>
  <c r="AE77" i="21"/>
  <c r="AD77" i="21"/>
  <c r="AC77" i="21"/>
  <c r="AB77" i="21"/>
  <c r="AA77" i="21"/>
  <c r="Z77" i="21"/>
  <c r="Y77" i="21"/>
  <c r="X77" i="21"/>
  <c r="W77" i="21"/>
  <c r="N77" i="21"/>
  <c r="M77" i="21"/>
  <c r="L77" i="21"/>
  <c r="K77" i="21"/>
  <c r="J77" i="21"/>
  <c r="I77" i="21"/>
  <c r="H77" i="21"/>
  <c r="G77" i="21"/>
  <c r="F77" i="21"/>
  <c r="E77" i="21"/>
  <c r="AF76" i="21"/>
  <c r="AE76" i="21"/>
  <c r="AD76" i="21"/>
  <c r="AC76" i="21"/>
  <c r="AB76" i="21"/>
  <c r="AA76" i="21"/>
  <c r="Z76" i="21"/>
  <c r="Y76" i="21"/>
  <c r="X76" i="21"/>
  <c r="W76" i="21"/>
  <c r="N76" i="21"/>
  <c r="M76" i="21"/>
  <c r="L76" i="21"/>
  <c r="K76" i="21"/>
  <c r="J76" i="21"/>
  <c r="I76" i="21"/>
  <c r="H76" i="21"/>
  <c r="G76" i="21"/>
  <c r="F76" i="21"/>
  <c r="E76" i="21"/>
  <c r="AF75" i="21"/>
  <c r="AE75" i="21"/>
  <c r="AD75" i="21"/>
  <c r="AC75" i="21"/>
  <c r="AB75" i="21"/>
  <c r="AA75" i="21"/>
  <c r="Z75" i="21"/>
  <c r="Y75" i="21"/>
  <c r="X75" i="21"/>
  <c r="W75" i="21"/>
  <c r="N75" i="21"/>
  <c r="M75" i="21"/>
  <c r="L75" i="21"/>
  <c r="K75" i="21"/>
  <c r="J75" i="21"/>
  <c r="I75" i="21"/>
  <c r="H75" i="21"/>
  <c r="G75" i="21"/>
  <c r="F75" i="21"/>
  <c r="E75" i="21"/>
  <c r="AF74" i="21"/>
  <c r="AE74" i="21"/>
  <c r="AD74" i="21"/>
  <c r="AC74" i="21"/>
  <c r="AB74" i="21"/>
  <c r="AA74" i="21"/>
  <c r="Z74" i="21"/>
  <c r="Y74" i="21"/>
  <c r="X74" i="21"/>
  <c r="W74" i="21"/>
  <c r="N74" i="21"/>
  <c r="M74" i="21"/>
  <c r="L74" i="21"/>
  <c r="K74" i="21"/>
  <c r="J74" i="21"/>
  <c r="I74" i="21"/>
  <c r="H74" i="21"/>
  <c r="G74" i="21"/>
  <c r="F74" i="21"/>
  <c r="E74" i="21"/>
  <c r="AF73" i="21"/>
  <c r="AE73" i="21"/>
  <c r="AD73" i="21"/>
  <c r="AC73" i="21"/>
  <c r="AB73" i="21"/>
  <c r="AA73" i="21"/>
  <c r="Z73" i="21"/>
  <c r="Y73" i="21"/>
  <c r="X73" i="21"/>
  <c r="W73" i="21"/>
  <c r="N73" i="21"/>
  <c r="M73" i="21"/>
  <c r="L73" i="21"/>
  <c r="K73" i="21"/>
  <c r="J73" i="21"/>
  <c r="I73" i="21"/>
  <c r="H73" i="21"/>
  <c r="G73" i="21"/>
  <c r="F73" i="21"/>
  <c r="E73" i="21"/>
  <c r="AF72" i="21"/>
  <c r="AE72" i="21"/>
  <c r="AD72" i="21"/>
  <c r="AC72" i="21"/>
  <c r="AB72" i="21"/>
  <c r="AA72" i="21"/>
  <c r="Z72" i="21"/>
  <c r="Y72" i="21"/>
  <c r="X72" i="21"/>
  <c r="W72" i="21"/>
  <c r="N72" i="21"/>
  <c r="M72" i="21"/>
  <c r="L72" i="21"/>
  <c r="K72" i="21"/>
  <c r="J72" i="21"/>
  <c r="I72" i="21"/>
  <c r="H72" i="21"/>
  <c r="G72" i="21"/>
  <c r="F72" i="21"/>
  <c r="E72" i="21"/>
  <c r="AF71" i="21"/>
  <c r="AE71" i="21"/>
  <c r="AD71" i="21"/>
  <c r="AC71" i="21"/>
  <c r="AB71" i="21"/>
  <c r="AA71" i="21"/>
  <c r="Z71" i="21"/>
  <c r="Y71" i="21"/>
  <c r="X71" i="21"/>
  <c r="W71" i="21"/>
  <c r="N71" i="21"/>
  <c r="M71" i="21"/>
  <c r="L71" i="21"/>
  <c r="K71" i="21"/>
  <c r="J71" i="21"/>
  <c r="I71" i="21"/>
  <c r="H71" i="21"/>
  <c r="G71" i="21"/>
  <c r="F71" i="21"/>
  <c r="E71" i="21"/>
  <c r="AF70" i="21"/>
  <c r="AE70" i="21"/>
  <c r="AD70" i="21"/>
  <c r="AC70" i="21"/>
  <c r="AB70" i="21"/>
  <c r="AA70" i="21"/>
  <c r="Z70" i="21"/>
  <c r="Y70" i="21"/>
  <c r="X70" i="21"/>
  <c r="W70" i="21"/>
  <c r="N70" i="21"/>
  <c r="M70" i="21"/>
  <c r="L70" i="21"/>
  <c r="K70" i="21"/>
  <c r="J70" i="21"/>
  <c r="I70" i="21"/>
  <c r="H70" i="21"/>
  <c r="G70" i="21"/>
  <c r="F70" i="21"/>
  <c r="E70" i="21"/>
  <c r="AF69" i="21"/>
  <c r="AE69" i="21"/>
  <c r="AD69" i="21"/>
  <c r="AC69" i="21"/>
  <c r="AB69" i="21"/>
  <c r="AA69" i="21"/>
  <c r="Z69" i="21"/>
  <c r="Y69" i="21"/>
  <c r="X69" i="21"/>
  <c r="W69" i="21"/>
  <c r="N69" i="21"/>
  <c r="M69" i="21"/>
  <c r="L69" i="21"/>
  <c r="K69" i="21"/>
  <c r="J69" i="21"/>
  <c r="I69" i="21"/>
  <c r="H69" i="21"/>
  <c r="G69" i="21"/>
  <c r="F69" i="21"/>
  <c r="E69" i="21"/>
  <c r="AF68" i="21"/>
  <c r="AE68" i="21"/>
  <c r="AD68" i="21"/>
  <c r="AC68" i="21"/>
  <c r="AB68" i="21"/>
  <c r="AA68" i="21"/>
  <c r="Z68" i="21"/>
  <c r="Y68" i="21"/>
  <c r="X68" i="21"/>
  <c r="W68" i="21"/>
  <c r="N68" i="21"/>
  <c r="M68" i="21"/>
  <c r="L68" i="21"/>
  <c r="K68" i="21"/>
  <c r="J68" i="21"/>
  <c r="I68" i="21"/>
  <c r="H68" i="21"/>
  <c r="G68" i="21"/>
  <c r="F68" i="21"/>
  <c r="E68" i="21"/>
  <c r="AF67" i="21"/>
  <c r="AE67" i="21"/>
  <c r="AD67" i="21"/>
  <c r="AC67" i="21"/>
  <c r="AB67" i="21"/>
  <c r="AA67" i="21"/>
  <c r="Z67" i="21"/>
  <c r="Y67" i="21"/>
  <c r="X67" i="21"/>
  <c r="W67" i="21"/>
  <c r="N67" i="21"/>
  <c r="M67" i="21"/>
  <c r="L67" i="21"/>
  <c r="K67" i="21"/>
  <c r="J67" i="21"/>
  <c r="I67" i="21"/>
  <c r="H67" i="21"/>
  <c r="G67" i="21"/>
  <c r="F67" i="21"/>
  <c r="E67" i="21"/>
  <c r="AF66" i="21"/>
  <c r="AE66" i="21"/>
  <c r="AD66" i="21"/>
  <c r="AC66" i="21"/>
  <c r="AB66" i="21"/>
  <c r="AA66" i="21"/>
  <c r="Z66" i="21"/>
  <c r="Y66" i="21"/>
  <c r="X66" i="21"/>
  <c r="W66" i="21"/>
  <c r="N66" i="21"/>
  <c r="M66" i="21"/>
  <c r="L66" i="21"/>
  <c r="K66" i="21"/>
  <c r="J66" i="21"/>
  <c r="I66" i="21"/>
  <c r="H66" i="21"/>
  <c r="G66" i="21"/>
  <c r="F66" i="21"/>
  <c r="E66" i="21"/>
  <c r="AF65" i="21"/>
  <c r="AE65" i="21"/>
  <c r="AD65" i="21"/>
  <c r="AC65" i="21"/>
  <c r="AB65" i="21"/>
  <c r="AA65" i="21"/>
  <c r="Z65" i="21"/>
  <c r="Y65" i="21"/>
  <c r="X65" i="21"/>
  <c r="W65" i="21"/>
  <c r="N65" i="21"/>
  <c r="M65" i="21"/>
  <c r="L65" i="21"/>
  <c r="K65" i="21"/>
  <c r="J65" i="21"/>
  <c r="I65" i="21"/>
  <c r="H65" i="21"/>
  <c r="G65" i="21"/>
  <c r="F65" i="21"/>
  <c r="E65" i="21"/>
  <c r="AF64" i="21"/>
  <c r="AE64" i="21"/>
  <c r="AD64" i="21"/>
  <c r="AC64" i="21"/>
  <c r="AB64" i="21"/>
  <c r="AA64" i="21"/>
  <c r="Z64" i="21"/>
  <c r="Y64" i="21"/>
  <c r="X64" i="21"/>
  <c r="W64" i="21"/>
  <c r="N64" i="21"/>
  <c r="M64" i="21"/>
  <c r="L64" i="21"/>
  <c r="K64" i="21"/>
  <c r="J64" i="21"/>
  <c r="I64" i="21"/>
  <c r="H64" i="21"/>
  <c r="G64" i="21"/>
  <c r="F64" i="21"/>
  <c r="E64" i="21"/>
  <c r="AF63" i="21"/>
  <c r="AE63" i="21"/>
  <c r="AD63" i="21"/>
  <c r="AC63" i="21"/>
  <c r="AB63" i="21"/>
  <c r="AA63" i="21"/>
  <c r="Z63" i="21"/>
  <c r="Y63" i="21"/>
  <c r="X63" i="21"/>
  <c r="N63" i="21"/>
  <c r="M63" i="21"/>
  <c r="L63" i="21"/>
  <c r="K63" i="21"/>
  <c r="J63" i="21"/>
  <c r="I63" i="21"/>
  <c r="H63" i="21"/>
  <c r="G63" i="21"/>
  <c r="F63" i="21"/>
  <c r="AF62" i="21"/>
  <c r="AE62" i="21"/>
  <c r="AD62" i="21"/>
  <c r="AC62" i="21"/>
  <c r="AB62" i="21"/>
  <c r="AA62" i="21"/>
  <c r="Z62" i="21"/>
  <c r="Y62" i="21"/>
  <c r="X62" i="21"/>
  <c r="N62" i="21"/>
  <c r="M62" i="21"/>
  <c r="L62" i="21"/>
  <c r="K62" i="21"/>
  <c r="J62" i="21"/>
  <c r="I62" i="21"/>
  <c r="H62" i="21"/>
  <c r="G62" i="21"/>
  <c r="F62" i="21"/>
  <c r="AF61" i="21"/>
  <c r="AE61" i="21"/>
  <c r="AD61" i="21"/>
  <c r="AC61" i="21"/>
  <c r="AB61" i="21"/>
  <c r="AA61" i="21"/>
  <c r="Z61" i="21"/>
  <c r="Y61" i="21"/>
  <c r="X61" i="21"/>
  <c r="N61" i="21"/>
  <c r="M61" i="21"/>
  <c r="L61" i="21"/>
  <c r="K61" i="21"/>
  <c r="J61" i="21"/>
  <c r="I61" i="21"/>
  <c r="H61" i="21"/>
  <c r="G61" i="21"/>
  <c r="F61" i="21"/>
  <c r="AF60" i="21"/>
  <c r="AF80" i="21" s="1"/>
  <c r="AE60" i="21"/>
  <c r="AD60" i="21"/>
  <c r="AD80" i="21" s="1"/>
  <c r="AC60" i="21"/>
  <c r="AB60" i="21"/>
  <c r="AB80" i="21" s="1"/>
  <c r="AA60" i="21"/>
  <c r="Z60" i="21"/>
  <c r="Z80" i="21" s="1"/>
  <c r="Y60" i="21"/>
  <c r="X60" i="21"/>
  <c r="X80" i="21" s="1"/>
  <c r="N60" i="21"/>
  <c r="N80" i="21" s="1"/>
  <c r="M60" i="21"/>
  <c r="L60" i="21"/>
  <c r="L80" i="21" s="1"/>
  <c r="K60" i="21"/>
  <c r="J60" i="21"/>
  <c r="J80" i="21" s="1"/>
  <c r="I60" i="21"/>
  <c r="H60" i="21"/>
  <c r="H80" i="21" s="1"/>
  <c r="G60" i="21"/>
  <c r="F60" i="21"/>
  <c r="F80" i="21" s="1"/>
  <c r="AA53" i="21"/>
  <c r="I53" i="21"/>
  <c r="W49" i="21"/>
  <c r="E49" i="21"/>
  <c r="AU28" i="21"/>
  <c r="AS28" i="21"/>
  <c r="AL28" i="21"/>
  <c r="AK28" i="21"/>
  <c r="AU27" i="21"/>
  <c r="AS27" i="21"/>
  <c r="AL27" i="21"/>
  <c r="AK27" i="21"/>
  <c r="AU26" i="21"/>
  <c r="AS26" i="21"/>
  <c r="AL26" i="21"/>
  <c r="AK26" i="21"/>
  <c r="AU25" i="21"/>
  <c r="AS25" i="21"/>
  <c r="AL25" i="21"/>
  <c r="AK25" i="21"/>
  <c r="AU24" i="21"/>
  <c r="AS24" i="21"/>
  <c r="AL24" i="21"/>
  <c r="AK24" i="21"/>
  <c r="AU23" i="21"/>
  <c r="AS23" i="21"/>
  <c r="AL23" i="21"/>
  <c r="AK23" i="21"/>
  <c r="AU22" i="21"/>
  <c r="AS22" i="21"/>
  <c r="AL22" i="21"/>
  <c r="AK22" i="21"/>
  <c r="AU21" i="21"/>
  <c r="AS21" i="21"/>
  <c r="AL21" i="21"/>
  <c r="AK21" i="21"/>
  <c r="AU20" i="21"/>
  <c r="AS20" i="21"/>
  <c r="AL20" i="21"/>
  <c r="AK20" i="21"/>
  <c r="AU19" i="21"/>
  <c r="AS19" i="21"/>
  <c r="AL19" i="21"/>
  <c r="AK19" i="21"/>
  <c r="AA19" i="21"/>
  <c r="AU18" i="21"/>
  <c r="AS18" i="21"/>
  <c r="AL18" i="21"/>
  <c r="AK18" i="21"/>
  <c r="AU17" i="21"/>
  <c r="AS17" i="21"/>
  <c r="AL17" i="21"/>
  <c r="AK17" i="21"/>
  <c r="AU16" i="21"/>
  <c r="AS16" i="21"/>
  <c r="AL16" i="21"/>
  <c r="AK16" i="21"/>
  <c r="AU15" i="21"/>
  <c r="AS15" i="21"/>
  <c r="AL15" i="21"/>
  <c r="AK15" i="21"/>
  <c r="AU14" i="21"/>
  <c r="AS14" i="21"/>
  <c r="AL14" i="21"/>
  <c r="AK14" i="21"/>
  <c r="AU13" i="21"/>
  <c r="AS13" i="21"/>
  <c r="AL13" i="21"/>
  <c r="AK13" i="21"/>
  <c r="AU12" i="21"/>
  <c r="AS12" i="21"/>
  <c r="AU11" i="21"/>
  <c r="AS11" i="21"/>
  <c r="AU10" i="21"/>
  <c r="AS10" i="21"/>
  <c r="AU9" i="21"/>
  <c r="AS9" i="21"/>
  <c r="C5" i="21"/>
  <c r="AC3" i="21"/>
  <c r="D168" i="19"/>
  <c r="E165" i="19"/>
  <c r="D165" i="19"/>
  <c r="F162" i="19"/>
  <c r="E162" i="19"/>
  <c r="D162" i="19"/>
  <c r="G159" i="19"/>
  <c r="F159" i="19"/>
  <c r="E159" i="19"/>
  <c r="D159" i="19"/>
  <c r="G157" i="19"/>
  <c r="H156" i="19"/>
  <c r="H157" i="19" s="1"/>
  <c r="G156" i="19"/>
  <c r="F156" i="19"/>
  <c r="F157" i="19" s="1"/>
  <c r="E156" i="19"/>
  <c r="D156" i="19"/>
  <c r="D157" i="19" s="1"/>
  <c r="D158" i="19" s="1"/>
  <c r="J154" i="19"/>
  <c r="I153" i="19"/>
  <c r="H153" i="19"/>
  <c r="H154" i="19" s="1"/>
  <c r="G153" i="19"/>
  <c r="F153" i="19"/>
  <c r="F154" i="19" s="1"/>
  <c r="E153" i="19"/>
  <c r="D153" i="19"/>
  <c r="D154" i="19" s="1"/>
  <c r="D155" i="19" s="1"/>
  <c r="K152" i="19"/>
  <c r="I152" i="19"/>
  <c r="H152" i="19"/>
  <c r="G152" i="19"/>
  <c r="F152" i="19"/>
  <c r="E152" i="19"/>
  <c r="D152" i="19"/>
  <c r="M152" i="19" s="1"/>
  <c r="E157" i="19" s="1"/>
  <c r="E144" i="19"/>
  <c r="D144" i="19"/>
  <c r="F141" i="19"/>
  <c r="E141" i="19"/>
  <c r="D141" i="19"/>
  <c r="G138" i="19"/>
  <c r="F138" i="19"/>
  <c r="E138" i="19"/>
  <c r="D138" i="19"/>
  <c r="H135" i="19"/>
  <c r="G135" i="19"/>
  <c r="F135" i="19"/>
  <c r="E135" i="19"/>
  <c r="D135" i="19"/>
  <c r="I132" i="19"/>
  <c r="H132" i="19"/>
  <c r="G132" i="19"/>
  <c r="F132" i="19"/>
  <c r="E132" i="19"/>
  <c r="D132" i="19"/>
  <c r="K129" i="19"/>
  <c r="J129" i="19"/>
  <c r="I129" i="19"/>
  <c r="H129" i="19"/>
  <c r="G129" i="19"/>
  <c r="F129" i="19"/>
  <c r="E129" i="19"/>
  <c r="D129" i="19"/>
  <c r="L128" i="19"/>
  <c r="K128" i="19"/>
  <c r="I128" i="19"/>
  <c r="H128" i="19"/>
  <c r="G128" i="19"/>
  <c r="F128" i="19"/>
  <c r="E128" i="19"/>
  <c r="D128" i="19"/>
  <c r="M128" i="19" s="1"/>
  <c r="N128" i="19" s="1"/>
  <c r="E108" i="19"/>
  <c r="D108" i="19"/>
  <c r="E89" i="19"/>
  <c r="D89" i="19"/>
  <c r="F89" i="19" s="1"/>
  <c r="E88" i="19"/>
  <c r="D88" i="19"/>
  <c r="F88" i="19" s="1"/>
  <c r="G67" i="19"/>
  <c r="E67" i="19"/>
  <c r="R39" i="19"/>
  <c r="Q39" i="19"/>
  <c r="P39" i="19"/>
  <c r="O39" i="19"/>
  <c r="N39" i="19"/>
  <c r="M39" i="19"/>
  <c r="L39" i="19"/>
  <c r="S39" i="19" s="1"/>
  <c r="R38" i="19"/>
  <c r="Q38" i="19"/>
  <c r="P38" i="19"/>
  <c r="O38" i="19"/>
  <c r="N38" i="19"/>
  <c r="M38" i="19"/>
  <c r="L38" i="19"/>
  <c r="S38" i="19" s="1"/>
  <c r="R37" i="19"/>
  <c r="Q37" i="19"/>
  <c r="P37" i="19"/>
  <c r="O37" i="19"/>
  <c r="N37" i="19"/>
  <c r="M37" i="19"/>
  <c r="L37" i="19"/>
  <c r="S37" i="19" s="1"/>
  <c r="R36" i="19"/>
  <c r="Q36" i="19"/>
  <c r="P36" i="19"/>
  <c r="O36" i="19"/>
  <c r="N36" i="19"/>
  <c r="M36" i="19"/>
  <c r="L36" i="19"/>
  <c r="S36" i="19" s="1"/>
  <c r="R34" i="19"/>
  <c r="Q34" i="19"/>
  <c r="P34" i="19"/>
  <c r="O34" i="19"/>
  <c r="N34" i="19"/>
  <c r="M34" i="19"/>
  <c r="L34" i="19"/>
  <c r="S34" i="19" s="1"/>
  <c r="R32" i="19"/>
  <c r="Q32" i="19"/>
  <c r="P32" i="19"/>
  <c r="O32" i="19"/>
  <c r="N32" i="19"/>
  <c r="M32" i="19"/>
  <c r="L32" i="19"/>
  <c r="S32" i="19" s="1"/>
  <c r="R30" i="19"/>
  <c r="Q30" i="19"/>
  <c r="P30" i="19"/>
  <c r="O30" i="19"/>
  <c r="N30" i="19"/>
  <c r="M30" i="19"/>
  <c r="L30" i="19"/>
  <c r="S30" i="19" s="1"/>
  <c r="H8" i="19"/>
  <c r="AI7" i="19"/>
  <c r="C7" i="19"/>
  <c r="D6" i="19"/>
  <c r="D27" i="19" s="1"/>
  <c r="F5" i="19"/>
  <c r="F4" i="19"/>
  <c r="M59" i="18"/>
  <c r="K59" i="18"/>
  <c r="I59" i="18"/>
  <c r="G59" i="18"/>
  <c r="E59" i="18"/>
  <c r="M58" i="18"/>
  <c r="K58" i="18"/>
  <c r="I58" i="18"/>
  <c r="G58" i="18"/>
  <c r="E58" i="18"/>
  <c r="M57" i="18"/>
  <c r="K57" i="18"/>
  <c r="I57" i="18"/>
  <c r="G57" i="18"/>
  <c r="E57" i="18"/>
  <c r="M56" i="18"/>
  <c r="K56" i="18"/>
  <c r="I56" i="18"/>
  <c r="G56" i="18"/>
  <c r="E56" i="18"/>
  <c r="M55" i="18"/>
  <c r="K55" i="18"/>
  <c r="I55" i="18"/>
  <c r="G55" i="18"/>
  <c r="E55" i="18"/>
  <c r="M54" i="18"/>
  <c r="K54" i="18"/>
  <c r="I54" i="18"/>
  <c r="G54" i="18"/>
  <c r="E54" i="18"/>
  <c r="M53" i="18"/>
  <c r="K53" i="18"/>
  <c r="I53" i="18"/>
  <c r="G53" i="18"/>
  <c r="K52" i="18"/>
  <c r="M51" i="18"/>
  <c r="E26" i="18"/>
  <c r="D26" i="18"/>
  <c r="K26" i="18" s="1"/>
  <c r="C26" i="18"/>
  <c r="E25" i="18"/>
  <c r="D25" i="18"/>
  <c r="K25" i="18" s="1"/>
  <c r="C25" i="18"/>
  <c r="E24" i="18"/>
  <c r="D24" i="18"/>
  <c r="K24" i="18" s="1"/>
  <c r="C24" i="18"/>
  <c r="E23" i="18"/>
  <c r="D23" i="18"/>
  <c r="K23" i="18" s="1"/>
  <c r="C23" i="18"/>
  <c r="E22" i="18"/>
  <c r="D22" i="18"/>
  <c r="K22" i="18" s="1"/>
  <c r="C22" i="18"/>
  <c r="E21" i="18"/>
  <c r="D21" i="18"/>
  <c r="K21" i="18" s="1"/>
  <c r="C21" i="18"/>
  <c r="E20" i="18"/>
  <c r="D20" i="18"/>
  <c r="K20" i="18" s="1"/>
  <c r="C20" i="18"/>
  <c r="E19" i="18"/>
  <c r="D19" i="18"/>
  <c r="K19" i="18" s="1"/>
  <c r="C19" i="18"/>
  <c r="E18" i="18"/>
  <c r="D18" i="18"/>
  <c r="K18" i="18" s="1"/>
  <c r="C18" i="18"/>
  <c r="E17" i="18"/>
  <c r="D17" i="18"/>
  <c r="K17" i="18" s="1"/>
  <c r="C17" i="18"/>
  <c r="E16" i="18"/>
  <c r="D16" i="18"/>
  <c r="N59" i="18" s="1"/>
  <c r="C16" i="18"/>
  <c r="E15" i="18"/>
  <c r="D15" i="18"/>
  <c r="N58" i="18" s="1"/>
  <c r="C15" i="18"/>
  <c r="E14" i="18"/>
  <c r="D14" i="18"/>
  <c r="N57" i="18" s="1"/>
  <c r="C14" i="18"/>
  <c r="E13" i="18"/>
  <c r="D13" i="18"/>
  <c r="N56" i="18" s="1"/>
  <c r="C13" i="18"/>
  <c r="E12" i="18"/>
  <c r="D12" i="18"/>
  <c r="N55" i="18" s="1"/>
  <c r="C12" i="18"/>
  <c r="E11" i="18"/>
  <c r="D11" i="18"/>
  <c r="N54" i="18" s="1"/>
  <c r="C11" i="18"/>
  <c r="E10" i="18"/>
  <c r="D10" i="18"/>
  <c r="N53" i="18" s="1"/>
  <c r="C10" i="18"/>
  <c r="E9" i="18"/>
  <c r="D9" i="18"/>
  <c r="C9" i="18"/>
  <c r="E8" i="18"/>
  <c r="D8" i="18"/>
  <c r="C8" i="18"/>
  <c r="F7" i="18"/>
  <c r="E7" i="18"/>
  <c r="D7" i="18"/>
  <c r="C7" i="18"/>
  <c r="J3" i="18"/>
  <c r="E26" i="17"/>
  <c r="L26" i="17" s="1"/>
  <c r="D26" i="17"/>
  <c r="L25" i="17"/>
  <c r="E25" i="17"/>
  <c r="D25" i="17"/>
  <c r="E24" i="17"/>
  <c r="L24" i="17" s="1"/>
  <c r="D24" i="17"/>
  <c r="L23" i="17"/>
  <c r="E23" i="17"/>
  <c r="D23" i="17"/>
  <c r="E22" i="17"/>
  <c r="L22" i="17" s="1"/>
  <c r="D22" i="17"/>
  <c r="L21" i="17"/>
  <c r="E21" i="17"/>
  <c r="D21" i="17"/>
  <c r="E20" i="17"/>
  <c r="L20" i="17" s="1"/>
  <c r="D20" i="17"/>
  <c r="L19" i="17"/>
  <c r="E19" i="17"/>
  <c r="D19" i="17"/>
  <c r="E18" i="17"/>
  <c r="L18" i="17" s="1"/>
  <c r="D18" i="17"/>
  <c r="L17" i="17"/>
  <c r="E17" i="17"/>
  <c r="D17" i="17"/>
  <c r="E16" i="17"/>
  <c r="L16" i="17" s="1"/>
  <c r="D16" i="17"/>
  <c r="L15" i="17"/>
  <c r="E15" i="17"/>
  <c r="D15" i="17"/>
  <c r="E14" i="17"/>
  <c r="L14" i="17" s="1"/>
  <c r="D14" i="17"/>
  <c r="L13" i="17"/>
  <c r="E13" i="17"/>
  <c r="D13" i="17"/>
  <c r="E12" i="17"/>
  <c r="L12" i="17" s="1"/>
  <c r="D12" i="17"/>
  <c r="L11" i="17"/>
  <c r="E11" i="17"/>
  <c r="D11" i="17"/>
  <c r="E10" i="17"/>
  <c r="L10" i="17" s="1"/>
  <c r="D10" i="17"/>
  <c r="L9" i="17"/>
  <c r="E9" i="17"/>
  <c r="D9" i="17"/>
  <c r="E8" i="17"/>
  <c r="L8" i="17" s="1"/>
  <c r="D8" i="17"/>
  <c r="L7" i="17"/>
  <c r="E7" i="17"/>
  <c r="D7" i="17"/>
  <c r="K3" i="17"/>
  <c r="L26" i="16"/>
  <c r="K26" i="16"/>
  <c r="L28" i="21" s="1"/>
  <c r="F26" i="16"/>
  <c r="E26" i="16"/>
  <c r="L25" i="16"/>
  <c r="K25" i="16"/>
  <c r="L27" i="21" s="1"/>
  <c r="F25" i="16"/>
  <c r="E25" i="16"/>
  <c r="L24" i="16"/>
  <c r="K24" i="16"/>
  <c r="L26" i="21" s="1"/>
  <c r="F24" i="16"/>
  <c r="E24" i="16"/>
  <c r="L23" i="16"/>
  <c r="K23" i="16"/>
  <c r="L25" i="21" s="1"/>
  <c r="F23" i="16"/>
  <c r="E23" i="16"/>
  <c r="L22" i="16"/>
  <c r="K22" i="16"/>
  <c r="L24" i="21" s="1"/>
  <c r="F22" i="16"/>
  <c r="E22" i="16"/>
  <c r="L21" i="16"/>
  <c r="K21" i="16"/>
  <c r="L23" i="21" s="1"/>
  <c r="F21" i="16"/>
  <c r="E21" i="16"/>
  <c r="L20" i="16"/>
  <c r="K20" i="16"/>
  <c r="L22" i="21" s="1"/>
  <c r="F20" i="16"/>
  <c r="E20" i="16"/>
  <c r="L19" i="16"/>
  <c r="K19" i="16"/>
  <c r="L21" i="21" s="1"/>
  <c r="F19" i="16"/>
  <c r="E19" i="16"/>
  <c r="L18" i="16"/>
  <c r="K18" i="16"/>
  <c r="L20" i="21" s="1"/>
  <c r="F18" i="16"/>
  <c r="E18" i="16"/>
  <c r="L17" i="16"/>
  <c r="K17" i="16"/>
  <c r="L19" i="21" s="1"/>
  <c r="F17" i="16"/>
  <c r="E17" i="16"/>
  <c r="L16" i="16"/>
  <c r="K16" i="16"/>
  <c r="L18" i="21" s="1"/>
  <c r="F16" i="16"/>
  <c r="E16" i="16"/>
  <c r="L15" i="16"/>
  <c r="K15" i="16"/>
  <c r="L17" i="21" s="1"/>
  <c r="F15" i="16"/>
  <c r="E15" i="16"/>
  <c r="L14" i="16"/>
  <c r="K14" i="16"/>
  <c r="L16" i="21" s="1"/>
  <c r="F14" i="16"/>
  <c r="E14" i="16"/>
  <c r="L13" i="16"/>
  <c r="K13" i="16"/>
  <c r="L15" i="21" s="1"/>
  <c r="F13" i="16"/>
  <c r="E13" i="16"/>
  <c r="L12" i="16"/>
  <c r="K12" i="16"/>
  <c r="L14" i="21" s="1"/>
  <c r="F12" i="16"/>
  <c r="E12" i="16"/>
  <c r="L11" i="16"/>
  <c r="K11" i="16"/>
  <c r="L13" i="21" s="1"/>
  <c r="F11" i="16"/>
  <c r="E11" i="16"/>
  <c r="L10" i="16"/>
  <c r="K10" i="16"/>
  <c r="L12" i="21" s="1"/>
  <c r="F10" i="16"/>
  <c r="E10" i="16"/>
  <c r="L9" i="16"/>
  <c r="K9" i="16"/>
  <c r="L11" i="21" s="1"/>
  <c r="F9" i="16"/>
  <c r="E9" i="16"/>
  <c r="L8" i="16"/>
  <c r="K8" i="16"/>
  <c r="L10" i="21" s="1"/>
  <c r="F8" i="16"/>
  <c r="E8" i="16"/>
  <c r="L7" i="16"/>
  <c r="N9" i="21" s="1"/>
  <c r="K7" i="16"/>
  <c r="L9" i="21" s="1"/>
  <c r="F7" i="16"/>
  <c r="E7" i="16"/>
  <c r="L3" i="16"/>
  <c r="N59" i="15"/>
  <c r="L59" i="15"/>
  <c r="J59" i="15"/>
  <c r="H59" i="15"/>
  <c r="F59" i="15"/>
  <c r="N58" i="15"/>
  <c r="L58" i="15"/>
  <c r="J58" i="15"/>
  <c r="H58" i="15"/>
  <c r="F58" i="15"/>
  <c r="N57" i="15"/>
  <c r="L57" i="15"/>
  <c r="J57" i="15"/>
  <c r="H57" i="15"/>
  <c r="F57" i="15"/>
  <c r="N56" i="15"/>
  <c r="L56" i="15"/>
  <c r="J56" i="15"/>
  <c r="H56" i="15"/>
  <c r="F56" i="15"/>
  <c r="N55" i="15"/>
  <c r="L55" i="15"/>
  <c r="J55" i="15"/>
  <c r="H55" i="15"/>
  <c r="F55" i="15"/>
  <c r="N54" i="15"/>
  <c r="L54" i="15"/>
  <c r="J54" i="15"/>
  <c r="H54" i="15"/>
  <c r="F54" i="15"/>
  <c r="N53" i="15"/>
  <c r="L53" i="15"/>
  <c r="J53" i="15"/>
  <c r="H53" i="15"/>
  <c r="F53" i="15"/>
  <c r="N52" i="15"/>
  <c r="L52" i="15"/>
  <c r="J52" i="15"/>
  <c r="H52" i="15"/>
  <c r="F52" i="15"/>
  <c r="N51" i="15"/>
  <c r="L51" i="15"/>
  <c r="J51" i="15"/>
  <c r="H51" i="15"/>
  <c r="F51" i="15"/>
  <c r="O50" i="15"/>
  <c r="M50" i="15"/>
  <c r="K50" i="15"/>
  <c r="I50" i="15"/>
  <c r="G50" i="15"/>
  <c r="E26" i="15"/>
  <c r="D26" i="15"/>
  <c r="L26" i="15" s="1"/>
  <c r="C26" i="15"/>
  <c r="E25" i="15"/>
  <c r="D25" i="15"/>
  <c r="L25" i="15" s="1"/>
  <c r="C25" i="15"/>
  <c r="E24" i="15"/>
  <c r="D24" i="15"/>
  <c r="L24" i="15" s="1"/>
  <c r="C24" i="15"/>
  <c r="E23" i="15"/>
  <c r="D23" i="15"/>
  <c r="L23" i="15" s="1"/>
  <c r="C23" i="15"/>
  <c r="E22" i="15"/>
  <c r="D22" i="15"/>
  <c r="L22" i="15" s="1"/>
  <c r="C22" i="15"/>
  <c r="E21" i="15"/>
  <c r="D21" i="15"/>
  <c r="L21" i="15" s="1"/>
  <c r="C21" i="15"/>
  <c r="E20" i="15"/>
  <c r="D20" i="15"/>
  <c r="L20" i="15" s="1"/>
  <c r="C20" i="15"/>
  <c r="E19" i="15"/>
  <c r="D19" i="15"/>
  <c r="L19" i="15" s="1"/>
  <c r="C19" i="15"/>
  <c r="E18" i="15"/>
  <c r="D18" i="15"/>
  <c r="L18" i="15" s="1"/>
  <c r="C18" i="15"/>
  <c r="E17" i="15"/>
  <c r="D17" i="15"/>
  <c r="L17" i="15" s="1"/>
  <c r="C17" i="15"/>
  <c r="E16" i="15"/>
  <c r="D16" i="15"/>
  <c r="M59" i="15" s="1"/>
  <c r="C16" i="15"/>
  <c r="E15" i="15"/>
  <c r="D15" i="15"/>
  <c r="M58" i="15" s="1"/>
  <c r="C15" i="15"/>
  <c r="E14" i="15"/>
  <c r="D14" i="15"/>
  <c r="M57" i="15" s="1"/>
  <c r="C14" i="15"/>
  <c r="E13" i="15"/>
  <c r="D13" i="15"/>
  <c r="M56" i="15" s="1"/>
  <c r="C13" i="15"/>
  <c r="E12" i="15"/>
  <c r="D12" i="15"/>
  <c r="M55" i="15" s="1"/>
  <c r="C12" i="15"/>
  <c r="E11" i="15"/>
  <c r="D11" i="15"/>
  <c r="M54" i="15" s="1"/>
  <c r="C11" i="15"/>
  <c r="E10" i="15"/>
  <c r="D10" i="15"/>
  <c r="M53" i="15" s="1"/>
  <c r="C10" i="15"/>
  <c r="E9" i="15"/>
  <c r="D9" i="15"/>
  <c r="M52" i="15" s="1"/>
  <c r="C9" i="15"/>
  <c r="E8" i="15"/>
  <c r="D8" i="15"/>
  <c r="M51" i="15" s="1"/>
  <c r="C8" i="15"/>
  <c r="E7" i="15"/>
  <c r="D7" i="15"/>
  <c r="N50" i="15" s="1"/>
  <c r="N60" i="15" s="1"/>
  <c r="E69" i="15" s="1"/>
  <c r="C7" i="15"/>
  <c r="K3" i="15"/>
  <c r="N16" i="14"/>
  <c r="D16" i="14"/>
  <c r="N15" i="14"/>
  <c r="D15" i="14"/>
  <c r="N14" i="14"/>
  <c r="D14" i="14"/>
  <c r="N13" i="14"/>
  <c r="D13" i="14"/>
  <c r="N12" i="14"/>
  <c r="D12" i="14"/>
  <c r="N11" i="14"/>
  <c r="D11" i="14"/>
  <c r="N10" i="14"/>
  <c r="D10" i="14"/>
  <c r="N9" i="14"/>
  <c r="D9" i="14"/>
  <c r="N8" i="14"/>
  <c r="D8" i="14"/>
  <c r="N7" i="14"/>
  <c r="D7" i="14"/>
  <c r="N3" i="14"/>
  <c r="J3" i="14"/>
  <c r="R16" i="13"/>
  <c r="D16" i="13"/>
  <c r="R15" i="13"/>
  <c r="D15" i="13"/>
  <c r="R14" i="13"/>
  <c r="D14" i="13"/>
  <c r="R13" i="13"/>
  <c r="D13" i="13"/>
  <c r="R12" i="13"/>
  <c r="D12" i="13"/>
  <c r="R11" i="13"/>
  <c r="D11" i="13"/>
  <c r="R10" i="13"/>
  <c r="D10" i="13"/>
  <c r="R9" i="13"/>
  <c r="D9" i="13"/>
  <c r="R8" i="13"/>
  <c r="D8" i="13"/>
  <c r="R7" i="13"/>
  <c r="D7" i="13"/>
  <c r="R3" i="13"/>
  <c r="J3" i="13"/>
  <c r="N16" i="12"/>
  <c r="D16" i="12"/>
  <c r="N15" i="12"/>
  <c r="D15" i="12"/>
  <c r="N14" i="12"/>
  <c r="D14" i="12"/>
  <c r="N13" i="12"/>
  <c r="D13" i="12"/>
  <c r="N12" i="12"/>
  <c r="D12" i="12"/>
  <c r="N11" i="12"/>
  <c r="D11" i="12"/>
  <c r="N10" i="12"/>
  <c r="D10" i="12"/>
  <c r="N9" i="12"/>
  <c r="D9" i="12"/>
  <c r="N8" i="12"/>
  <c r="D8" i="12"/>
  <c r="N7" i="12"/>
  <c r="D7" i="12"/>
  <c r="L3" i="12"/>
  <c r="D16" i="11"/>
  <c r="O16" i="11" s="1"/>
  <c r="D15" i="11"/>
  <c r="O15" i="11" s="1"/>
  <c r="D14" i="11"/>
  <c r="O14" i="11" s="1"/>
  <c r="D13" i="11"/>
  <c r="O13" i="11" s="1"/>
  <c r="D12" i="11"/>
  <c r="O12" i="11" s="1"/>
  <c r="D11" i="11"/>
  <c r="O11" i="11" s="1"/>
  <c r="D10" i="11"/>
  <c r="O10" i="11" s="1"/>
  <c r="D9" i="11"/>
  <c r="O9" i="11" s="1"/>
  <c r="D8" i="11"/>
  <c r="O8" i="11" s="1"/>
  <c r="D7" i="11"/>
  <c r="O7" i="11" s="1"/>
  <c r="M3" i="11"/>
  <c r="N16" i="10"/>
  <c r="D16" i="10"/>
  <c r="N15" i="10"/>
  <c r="D15" i="10"/>
  <c r="N14" i="10"/>
  <c r="D14" i="10"/>
  <c r="N13" i="10"/>
  <c r="D13" i="10"/>
  <c r="N12" i="10"/>
  <c r="D12" i="10"/>
  <c r="N11" i="10"/>
  <c r="D11" i="10"/>
  <c r="N10" i="10"/>
  <c r="D10" i="10"/>
  <c r="N9" i="10"/>
  <c r="D9" i="10"/>
  <c r="N8" i="10"/>
  <c r="D8" i="10"/>
  <c r="N7" i="10"/>
  <c r="D7" i="10"/>
  <c r="L3" i="10"/>
  <c r="D16" i="9"/>
  <c r="N16" i="9" s="1"/>
  <c r="D15" i="9"/>
  <c r="N15" i="9" s="1"/>
  <c r="D14" i="9"/>
  <c r="N14" i="9" s="1"/>
  <c r="D13" i="9"/>
  <c r="N13" i="9" s="1"/>
  <c r="D12" i="9"/>
  <c r="N12" i="9" s="1"/>
  <c r="D11" i="9"/>
  <c r="N11" i="9" s="1"/>
  <c r="D10" i="9"/>
  <c r="N10" i="9" s="1"/>
  <c r="D9" i="9"/>
  <c r="N9" i="9" s="1"/>
  <c r="D8" i="9"/>
  <c r="N8" i="9" s="1"/>
  <c r="D7" i="9"/>
  <c r="N7" i="9" s="1"/>
  <c r="L3" i="9"/>
  <c r="N16" i="8"/>
  <c r="D16" i="8"/>
  <c r="N15" i="8"/>
  <c r="D15" i="8"/>
  <c r="N14" i="8"/>
  <c r="D14" i="8"/>
  <c r="N13" i="8"/>
  <c r="D13" i="8"/>
  <c r="N12" i="8"/>
  <c r="D12" i="8"/>
  <c r="N11" i="8"/>
  <c r="D11" i="8"/>
  <c r="N10" i="8"/>
  <c r="D10" i="8"/>
  <c r="N9" i="8"/>
  <c r="D9" i="8"/>
  <c r="N8" i="8"/>
  <c r="D8" i="8"/>
  <c r="N7" i="8"/>
  <c r="D7" i="8"/>
  <c r="L3" i="8"/>
  <c r="AC16" i="7"/>
  <c r="AH16" i="7" s="1"/>
  <c r="AB16" i="7"/>
  <c r="AG16" i="7" s="1"/>
  <c r="AA16" i="7"/>
  <c r="AF16" i="7" s="1"/>
  <c r="Z16" i="7"/>
  <c r="AE16" i="7" s="1"/>
  <c r="V16" i="7"/>
  <c r="T16" i="7"/>
  <c r="AF141" i="21" s="1"/>
  <c r="D16" i="7"/>
  <c r="W16" i="7" s="1"/>
  <c r="AC15" i="7"/>
  <c r="AH15" i="7" s="1"/>
  <c r="AB15" i="7"/>
  <c r="AG15" i="7" s="1"/>
  <c r="AA15" i="7"/>
  <c r="AF15" i="7" s="1"/>
  <c r="Z15" i="7"/>
  <c r="AE15" i="7" s="1"/>
  <c r="D15" i="7"/>
  <c r="AC14" i="7"/>
  <c r="AH14" i="7" s="1"/>
  <c r="AB14" i="7"/>
  <c r="AG14" i="7" s="1"/>
  <c r="AA14" i="7"/>
  <c r="AF14" i="7" s="1"/>
  <c r="Z14" i="7"/>
  <c r="AE14" i="7" s="1"/>
  <c r="V14" i="7"/>
  <c r="T14" i="7"/>
  <c r="AD141" i="21" s="1"/>
  <c r="D14" i="7"/>
  <c r="W14" i="7" s="1"/>
  <c r="AC13" i="7"/>
  <c r="AH13" i="7" s="1"/>
  <c r="AB13" i="7"/>
  <c r="AG13" i="7" s="1"/>
  <c r="AA13" i="7"/>
  <c r="AF13" i="7" s="1"/>
  <c r="Z13" i="7"/>
  <c r="AE13" i="7" s="1"/>
  <c r="D13" i="7"/>
  <c r="AC12" i="7"/>
  <c r="AH12" i="7" s="1"/>
  <c r="AB12" i="7"/>
  <c r="AG12" i="7" s="1"/>
  <c r="AA12" i="7"/>
  <c r="AF12" i="7" s="1"/>
  <c r="Z12" i="7"/>
  <c r="AE12" i="7" s="1"/>
  <c r="V12" i="7"/>
  <c r="T12" i="7"/>
  <c r="AB141" i="21" s="1"/>
  <c r="D12" i="7"/>
  <c r="W12" i="7" s="1"/>
  <c r="AC11" i="7"/>
  <c r="AH11" i="7" s="1"/>
  <c r="AB11" i="7"/>
  <c r="AG11" i="7" s="1"/>
  <c r="AA11" i="7"/>
  <c r="AF11" i="7" s="1"/>
  <c r="Z11" i="7"/>
  <c r="AE11" i="7" s="1"/>
  <c r="D11" i="7"/>
  <c r="AC10" i="7"/>
  <c r="AH10" i="7" s="1"/>
  <c r="AB10" i="7"/>
  <c r="AG10" i="7" s="1"/>
  <c r="AA10" i="7"/>
  <c r="AF10" i="7" s="1"/>
  <c r="Z10" i="7"/>
  <c r="AE10" i="7" s="1"/>
  <c r="V10" i="7"/>
  <c r="T10" i="7"/>
  <c r="Z141" i="21" s="1"/>
  <c r="D10" i="7"/>
  <c r="W10" i="7" s="1"/>
  <c r="AC9" i="7"/>
  <c r="AH9" i="7" s="1"/>
  <c r="AB9" i="7"/>
  <c r="AG9" i="7" s="1"/>
  <c r="AA9" i="7"/>
  <c r="AF9" i="7" s="1"/>
  <c r="Z9" i="7"/>
  <c r="AE9" i="7" s="1"/>
  <c r="D9" i="7"/>
  <c r="AC8" i="7"/>
  <c r="AH8" i="7" s="1"/>
  <c r="AB8" i="7"/>
  <c r="AG8" i="7" s="1"/>
  <c r="AA8" i="7"/>
  <c r="AF8" i="7" s="1"/>
  <c r="Z8" i="7"/>
  <c r="AE8" i="7" s="1"/>
  <c r="V8" i="7"/>
  <c r="T8" i="7"/>
  <c r="X141" i="21" s="1"/>
  <c r="D8" i="7"/>
  <c r="W8" i="7" s="1"/>
  <c r="AC7" i="7"/>
  <c r="AH7" i="7" s="1"/>
  <c r="AB7" i="7"/>
  <c r="AG7" i="7" s="1"/>
  <c r="AA7" i="7"/>
  <c r="AF7" i="7" s="1"/>
  <c r="Z7" i="7"/>
  <c r="AE7" i="7" s="1"/>
  <c r="D7" i="7"/>
  <c r="V3" i="7"/>
  <c r="L3" i="7"/>
  <c r="O16" i="6"/>
  <c r="N141" i="21" s="1"/>
  <c r="D16" i="6"/>
  <c r="P16" i="6" s="1"/>
  <c r="D15" i="6"/>
  <c r="O14" i="6"/>
  <c r="L141" i="21" s="1"/>
  <c r="D14" i="6"/>
  <c r="P14" i="6" s="1"/>
  <c r="D13" i="6"/>
  <c r="O12" i="6"/>
  <c r="J141" i="21" s="1"/>
  <c r="D12" i="6"/>
  <c r="P12" i="6" s="1"/>
  <c r="D11" i="6"/>
  <c r="O10" i="6"/>
  <c r="H141" i="21" s="1"/>
  <c r="D10" i="6"/>
  <c r="P10" i="6" s="1"/>
  <c r="D9" i="6"/>
  <c r="O8" i="6"/>
  <c r="F141" i="21" s="1"/>
  <c r="D8" i="6"/>
  <c r="P8" i="6" s="1"/>
  <c r="D7" i="6"/>
  <c r="P3" i="6"/>
  <c r="J3" i="6"/>
  <c r="P16" i="5"/>
  <c r="Q16" i="5" s="1"/>
  <c r="D16" i="5"/>
  <c r="M16" i="5" s="1"/>
  <c r="P15" i="5"/>
  <c r="Q15" i="5" s="1"/>
  <c r="D15" i="5"/>
  <c r="M15" i="5" s="1"/>
  <c r="P14" i="5"/>
  <c r="Q14" i="5" s="1"/>
  <c r="D14" i="5"/>
  <c r="M14" i="5" s="1"/>
  <c r="P13" i="5"/>
  <c r="Q13" i="5" s="1"/>
  <c r="D13" i="5"/>
  <c r="M13" i="5" s="1"/>
  <c r="P12" i="5"/>
  <c r="Q12" i="5" s="1"/>
  <c r="D12" i="5"/>
  <c r="M12" i="5" s="1"/>
  <c r="P11" i="5"/>
  <c r="Q11" i="5" s="1"/>
  <c r="D11" i="5"/>
  <c r="M11" i="5" s="1"/>
  <c r="P10" i="5"/>
  <c r="Q10" i="5" s="1"/>
  <c r="D10" i="5"/>
  <c r="M10" i="5" s="1"/>
  <c r="P9" i="5"/>
  <c r="Q9" i="5" s="1"/>
  <c r="D9" i="5"/>
  <c r="M9" i="5" s="1"/>
  <c r="P8" i="5"/>
  <c r="Q8" i="5" s="1"/>
  <c r="D8" i="5"/>
  <c r="M8" i="5" s="1"/>
  <c r="P7" i="5"/>
  <c r="Q7" i="5" s="1"/>
  <c r="D7" i="5"/>
  <c r="M7" i="5" s="1"/>
  <c r="J3" i="5"/>
  <c r="BD16" i="4"/>
  <c r="BC16" i="4"/>
  <c r="AZ16" i="4"/>
  <c r="AV16" i="4"/>
  <c r="AS16" i="4"/>
  <c r="AR16" i="4"/>
  <c r="AY16" i="4" s="1"/>
  <c r="AQ16" i="4"/>
  <c r="AX16" i="4" s="1"/>
  <c r="AP16" i="4"/>
  <c r="AW16" i="4" s="1"/>
  <c r="AO16" i="4"/>
  <c r="AN16" i="4"/>
  <c r="AU16" i="4" s="1"/>
  <c r="AK16" i="4"/>
  <c r="AI16" i="4"/>
  <c r="AG16" i="4"/>
  <c r="AE16" i="4"/>
  <c r="D16" i="4"/>
  <c r="AJ16" i="4" s="1"/>
  <c r="BD15" i="4"/>
  <c r="BC15" i="4"/>
  <c r="AZ15" i="4"/>
  <c r="AV15" i="4"/>
  <c r="AS15" i="4"/>
  <c r="AR15" i="4"/>
  <c r="AY15" i="4" s="1"/>
  <c r="AQ15" i="4"/>
  <c r="AX15" i="4" s="1"/>
  <c r="AP15" i="4"/>
  <c r="AW15" i="4" s="1"/>
  <c r="AO15" i="4"/>
  <c r="AN15" i="4"/>
  <c r="AU15" i="4" s="1"/>
  <c r="AK15" i="4"/>
  <c r="AI15" i="4"/>
  <c r="AG15" i="4"/>
  <c r="AE15" i="4"/>
  <c r="D15" i="4"/>
  <c r="AJ15" i="4" s="1"/>
  <c r="BD14" i="4"/>
  <c r="BC14" i="4"/>
  <c r="AZ14" i="4"/>
  <c r="AV14" i="4"/>
  <c r="AS14" i="4"/>
  <c r="AR14" i="4"/>
  <c r="AY14" i="4" s="1"/>
  <c r="AQ14" i="4"/>
  <c r="AX14" i="4" s="1"/>
  <c r="AP14" i="4"/>
  <c r="AW14" i="4" s="1"/>
  <c r="AO14" i="4"/>
  <c r="AN14" i="4"/>
  <c r="AU14" i="4" s="1"/>
  <c r="AK14" i="4"/>
  <c r="AI14" i="4"/>
  <c r="AG14" i="4"/>
  <c r="AE14" i="4"/>
  <c r="D14" i="4"/>
  <c r="AJ14" i="4" s="1"/>
  <c r="BD13" i="4"/>
  <c r="BC13" i="4"/>
  <c r="AZ13" i="4"/>
  <c r="AV13" i="4"/>
  <c r="AS13" i="4"/>
  <c r="AR13" i="4"/>
  <c r="AY13" i="4" s="1"/>
  <c r="AQ13" i="4"/>
  <c r="AX13" i="4" s="1"/>
  <c r="AP13" i="4"/>
  <c r="AW13" i="4" s="1"/>
  <c r="AO13" i="4"/>
  <c r="AN13" i="4"/>
  <c r="AU13" i="4" s="1"/>
  <c r="AK13" i="4"/>
  <c r="AI13" i="4"/>
  <c r="AG13" i="4"/>
  <c r="AE13" i="4"/>
  <c r="D13" i="4"/>
  <c r="AJ13" i="4" s="1"/>
  <c r="BD12" i="4"/>
  <c r="BC12" i="4"/>
  <c r="AZ12" i="4"/>
  <c r="AV12" i="4"/>
  <c r="AS12" i="4"/>
  <c r="AR12" i="4"/>
  <c r="AY12" i="4" s="1"/>
  <c r="AQ12" i="4"/>
  <c r="AX12" i="4" s="1"/>
  <c r="AP12" i="4"/>
  <c r="AW12" i="4" s="1"/>
  <c r="AO12" i="4"/>
  <c r="AN12" i="4"/>
  <c r="AU12" i="4" s="1"/>
  <c r="AK12" i="4"/>
  <c r="AI12" i="4"/>
  <c r="AG12" i="4"/>
  <c r="AE12" i="4"/>
  <c r="D12" i="4"/>
  <c r="AJ12" i="4" s="1"/>
  <c r="BD11" i="4"/>
  <c r="BC11" i="4"/>
  <c r="AZ11" i="4"/>
  <c r="AV11" i="4"/>
  <c r="AS11" i="4"/>
  <c r="AR11" i="4"/>
  <c r="AY11" i="4" s="1"/>
  <c r="AQ11" i="4"/>
  <c r="AX11" i="4" s="1"/>
  <c r="AP11" i="4"/>
  <c r="AW11" i="4" s="1"/>
  <c r="AO11" i="4"/>
  <c r="AN11" i="4"/>
  <c r="AU11" i="4" s="1"/>
  <c r="AK11" i="4"/>
  <c r="AI11" i="4"/>
  <c r="AG11" i="4"/>
  <c r="AE11" i="4"/>
  <c r="D11" i="4"/>
  <c r="AJ11" i="4" s="1"/>
  <c r="BD10" i="4"/>
  <c r="BC10" i="4"/>
  <c r="AZ10" i="4"/>
  <c r="AV10" i="4"/>
  <c r="AS10" i="4"/>
  <c r="AR10" i="4"/>
  <c r="AY10" i="4" s="1"/>
  <c r="AQ10" i="4"/>
  <c r="AX10" i="4" s="1"/>
  <c r="AP10" i="4"/>
  <c r="AW10" i="4" s="1"/>
  <c r="AO10" i="4"/>
  <c r="AN10" i="4"/>
  <c r="AU10" i="4" s="1"/>
  <c r="AK10" i="4"/>
  <c r="AI10" i="4"/>
  <c r="AG10" i="4"/>
  <c r="AE10" i="4"/>
  <c r="D10" i="4"/>
  <c r="AJ10" i="4" s="1"/>
  <c r="BD9" i="4"/>
  <c r="BC9" i="4"/>
  <c r="AZ9" i="4"/>
  <c r="AV9" i="4"/>
  <c r="AS9" i="4"/>
  <c r="AR9" i="4"/>
  <c r="AY9" i="4" s="1"/>
  <c r="AQ9" i="4"/>
  <c r="AX9" i="4" s="1"/>
  <c r="AP9" i="4"/>
  <c r="AW9" i="4" s="1"/>
  <c r="AO9" i="4"/>
  <c r="AN9" i="4"/>
  <c r="AU9" i="4" s="1"/>
  <c r="AK9" i="4"/>
  <c r="AI9" i="4"/>
  <c r="AG9" i="4"/>
  <c r="AE9" i="4"/>
  <c r="D9" i="4"/>
  <c r="AJ9" i="4" s="1"/>
  <c r="BD8" i="4"/>
  <c r="BC8" i="4"/>
  <c r="AZ8" i="4"/>
  <c r="AV8" i="4"/>
  <c r="AS8" i="4"/>
  <c r="AR8" i="4"/>
  <c r="AY8" i="4" s="1"/>
  <c r="AQ8" i="4"/>
  <c r="AX8" i="4" s="1"/>
  <c r="AP8" i="4"/>
  <c r="AW8" i="4" s="1"/>
  <c r="AO8" i="4"/>
  <c r="AN8" i="4"/>
  <c r="AU8" i="4" s="1"/>
  <c r="AK8" i="4"/>
  <c r="AI8" i="4"/>
  <c r="AG8" i="4"/>
  <c r="AE8" i="4"/>
  <c r="D8" i="4"/>
  <c r="AJ8" i="4" s="1"/>
  <c r="BD7" i="4"/>
  <c r="AK7" i="4" s="1"/>
  <c r="BC7" i="4"/>
  <c r="AZ7" i="4"/>
  <c r="AV7" i="4"/>
  <c r="AS7" i="4"/>
  <c r="AR7" i="4"/>
  <c r="AY7" i="4" s="1"/>
  <c r="AQ7" i="4"/>
  <c r="AX7" i="4" s="1"/>
  <c r="AP7" i="4"/>
  <c r="AW7" i="4" s="1"/>
  <c r="AG7" i="4" s="1"/>
  <c r="AO7" i="4"/>
  <c r="AN7" i="4"/>
  <c r="AU7" i="4" s="1"/>
  <c r="AI7" i="4"/>
  <c r="AE7" i="4"/>
  <c r="D7" i="4"/>
  <c r="AH5" i="4"/>
  <c r="AJ3" i="4"/>
  <c r="Z3" i="4"/>
  <c r="L3" i="4"/>
  <c r="Q16" i="3"/>
  <c r="P16" i="3"/>
  <c r="M16" i="3"/>
  <c r="D16" i="3"/>
  <c r="Q15" i="3"/>
  <c r="P15" i="3"/>
  <c r="M15" i="3"/>
  <c r="D15" i="3"/>
  <c r="Q14" i="3"/>
  <c r="P14" i="3"/>
  <c r="M14" i="3"/>
  <c r="D14" i="3"/>
  <c r="Q13" i="3"/>
  <c r="P13" i="3"/>
  <c r="M13" i="3"/>
  <c r="D13" i="3"/>
  <c r="Q12" i="3"/>
  <c r="P12" i="3"/>
  <c r="M12" i="3"/>
  <c r="D12" i="3"/>
  <c r="Q11" i="3"/>
  <c r="P11" i="3"/>
  <c r="M11" i="3"/>
  <c r="D11" i="3"/>
  <c r="Q10" i="3"/>
  <c r="P10" i="3"/>
  <c r="M10" i="3"/>
  <c r="D10" i="3"/>
  <c r="Q9" i="3"/>
  <c r="P9" i="3"/>
  <c r="M9" i="3"/>
  <c r="D9" i="3"/>
  <c r="Q8" i="3"/>
  <c r="P8" i="3"/>
  <c r="M8" i="3"/>
  <c r="D8" i="3"/>
  <c r="Q7" i="3"/>
  <c r="P7" i="3"/>
  <c r="M7" i="3"/>
  <c r="D7" i="3"/>
  <c r="J3" i="3"/>
  <c r="K64" i="2"/>
  <c r="K63" i="2"/>
  <c r="R33" i="2"/>
  <c r="Q33" i="2"/>
  <c r="P33" i="2"/>
  <c r="O33" i="2"/>
  <c r="N33" i="2"/>
  <c r="M33" i="2"/>
  <c r="L33" i="2"/>
  <c r="E17" i="2"/>
  <c r="K148" i="2" s="1"/>
  <c r="DM229" i="1"/>
  <c r="DL229" i="1"/>
  <c r="DK229" i="1"/>
  <c r="CI229" i="1"/>
  <c r="CH229" i="1"/>
  <c r="CG229" i="1"/>
  <c r="CF229" i="1"/>
  <c r="CE229" i="1"/>
  <c r="CD229" i="1"/>
  <c r="CC229" i="1"/>
  <c r="CB229" i="1"/>
  <c r="CA229" i="1"/>
  <c r="BZ229" i="1"/>
  <c r="CJ229" i="1" s="1"/>
  <c r="BW229" i="1"/>
  <c r="BV229" i="1"/>
  <c r="BU229" i="1"/>
  <c r="BT229" i="1"/>
  <c r="BS229" i="1"/>
  <c r="BR229" i="1"/>
  <c r="BQ229" i="1"/>
  <c r="BP229" i="1"/>
  <c r="BO229" i="1"/>
  <c r="BN229" i="1"/>
  <c r="BX229" i="1" s="1"/>
  <c r="BK229" i="1"/>
  <c r="BJ229" i="1"/>
  <c r="BI229" i="1"/>
  <c r="BH229" i="1"/>
  <c r="BG229" i="1"/>
  <c r="BF229" i="1"/>
  <c r="BE229" i="1"/>
  <c r="BD229" i="1"/>
  <c r="BC229" i="1"/>
  <c r="BB229" i="1"/>
  <c r="BL229" i="1" s="1"/>
  <c r="AY229" i="1"/>
  <c r="AX229" i="1"/>
  <c r="AW229" i="1"/>
  <c r="AV229" i="1"/>
  <c r="AU229" i="1"/>
  <c r="AT229" i="1"/>
  <c r="AS229" i="1"/>
  <c r="AR229" i="1"/>
  <c r="AQ229" i="1"/>
  <c r="AP229" i="1"/>
  <c r="AZ229" i="1" s="1"/>
  <c r="AM229" i="1"/>
  <c r="AL229" i="1"/>
  <c r="AK229" i="1"/>
  <c r="AJ229" i="1"/>
  <c r="AI229" i="1"/>
  <c r="AH229" i="1"/>
  <c r="AG229" i="1"/>
  <c r="AN229" i="1" s="1"/>
  <c r="DM228" i="1"/>
  <c r="DL228" i="1"/>
  <c r="DK228" i="1"/>
  <c r="DM227" i="1"/>
  <c r="DL227" i="1"/>
  <c r="DK227" i="1"/>
  <c r="DM226" i="1"/>
  <c r="DL226" i="1"/>
  <c r="DK226" i="1"/>
  <c r="DM225" i="1"/>
  <c r="DL225" i="1"/>
  <c r="DK225" i="1"/>
  <c r="DM224" i="1"/>
  <c r="DL224" i="1"/>
  <c r="DK224" i="1"/>
  <c r="DM223" i="1"/>
  <c r="DL223" i="1"/>
  <c r="DK223" i="1"/>
  <c r="DM222" i="1"/>
  <c r="DL222" i="1"/>
  <c r="DK222" i="1"/>
  <c r="DM221" i="1"/>
  <c r="DL221" i="1"/>
  <c r="DK221" i="1"/>
  <c r="DM220" i="1"/>
  <c r="DL220" i="1"/>
  <c r="DK220" i="1"/>
  <c r="DM219" i="1"/>
  <c r="DL219" i="1"/>
  <c r="DK219" i="1"/>
  <c r="DM218" i="1"/>
  <c r="DL218" i="1"/>
  <c r="DK218" i="1"/>
  <c r="DM217" i="1"/>
  <c r="DL217" i="1"/>
  <c r="DK217" i="1"/>
  <c r="DM216" i="1"/>
  <c r="DL216" i="1"/>
  <c r="DK216" i="1"/>
  <c r="DM215" i="1"/>
  <c r="DL215" i="1"/>
  <c r="DK215" i="1"/>
  <c r="DM214" i="1"/>
  <c r="DL214" i="1"/>
  <c r="DK214" i="1"/>
  <c r="DM213" i="1"/>
  <c r="DL213" i="1"/>
  <c r="DK213" i="1"/>
  <c r="DM212" i="1"/>
  <c r="DL212" i="1"/>
  <c r="DK212" i="1"/>
  <c r="DM211" i="1"/>
  <c r="DL211" i="1"/>
  <c r="DK211" i="1"/>
  <c r="DM210" i="1"/>
  <c r="DL210" i="1"/>
  <c r="DK210" i="1"/>
  <c r="AP170" i="1"/>
  <c r="AO170" i="1"/>
  <c r="AN170" i="1"/>
  <c r="AM170" i="1"/>
  <c r="AL170" i="1"/>
  <c r="AK170" i="1"/>
  <c r="AJ170" i="1"/>
  <c r="AI170" i="1"/>
  <c r="AH170" i="1"/>
  <c r="AG170" i="1"/>
  <c r="DM169" i="1"/>
  <c r="DL169" i="1"/>
  <c r="DK169" i="1"/>
  <c r="BB169" i="1"/>
  <c r="BA169" i="1"/>
  <c r="AZ169" i="1"/>
  <c r="AY169" i="1"/>
  <c r="AX169" i="1"/>
  <c r="AW169" i="1"/>
  <c r="AV169" i="1"/>
  <c r="AU169" i="1"/>
  <c r="AT169" i="1"/>
  <c r="AS169" i="1"/>
  <c r="AP169" i="1"/>
  <c r="AO169" i="1"/>
  <c r="AN169" i="1"/>
  <c r="AM169" i="1"/>
  <c r="AL169" i="1"/>
  <c r="AK169" i="1"/>
  <c r="AJ169" i="1"/>
  <c r="AI169" i="1"/>
  <c r="AH169" i="1"/>
  <c r="AG169" i="1"/>
  <c r="AQ169" i="1" s="1"/>
  <c r="BD169" i="1" s="1"/>
  <c r="DM168" i="1"/>
  <c r="DL168" i="1"/>
  <c r="DK168" i="1"/>
  <c r="N168" i="1"/>
  <c r="AD168" i="1" s="1"/>
  <c r="DM167" i="1"/>
  <c r="DL167" i="1"/>
  <c r="DK167" i="1"/>
  <c r="DM166" i="1"/>
  <c r="DL166" i="1"/>
  <c r="DK166" i="1"/>
  <c r="DM165" i="1"/>
  <c r="DL165" i="1"/>
  <c r="DK165" i="1"/>
  <c r="DM164" i="1"/>
  <c r="DL164" i="1"/>
  <c r="DK164" i="1"/>
  <c r="DM163" i="1"/>
  <c r="DL163" i="1"/>
  <c r="DK163" i="1"/>
  <c r="DM162" i="1"/>
  <c r="DL162" i="1"/>
  <c r="DK162" i="1"/>
  <c r="DM161" i="1"/>
  <c r="DL161" i="1"/>
  <c r="DK161" i="1"/>
  <c r="DM160" i="1"/>
  <c r="DL160" i="1"/>
  <c r="DK160" i="1"/>
  <c r="DM159" i="1"/>
  <c r="DL159" i="1"/>
  <c r="DK159" i="1"/>
  <c r="DM158" i="1"/>
  <c r="DL158" i="1"/>
  <c r="DK158" i="1"/>
  <c r="DM157" i="1"/>
  <c r="DL157" i="1"/>
  <c r="DK157" i="1"/>
  <c r="DM156" i="1"/>
  <c r="DL156" i="1"/>
  <c r="DK156" i="1"/>
  <c r="DM155" i="1"/>
  <c r="DL155" i="1"/>
  <c r="DK155" i="1"/>
  <c r="DM154" i="1"/>
  <c r="DL154" i="1"/>
  <c r="DK154" i="1"/>
  <c r="DM153" i="1"/>
  <c r="DL153" i="1"/>
  <c r="DK153" i="1"/>
  <c r="DM152" i="1"/>
  <c r="DL152" i="1"/>
  <c r="DK152" i="1"/>
  <c r="DM151" i="1"/>
  <c r="DL151" i="1"/>
  <c r="DK151" i="1"/>
  <c r="DM150" i="1"/>
  <c r="DL150" i="1"/>
  <c r="DK150" i="1"/>
  <c r="DM139" i="1"/>
  <c r="DL139" i="1"/>
  <c r="DK139" i="1"/>
  <c r="BX139" i="1"/>
  <c r="BW139" i="1"/>
  <c r="BV139" i="1"/>
  <c r="BU139" i="1"/>
  <c r="BT139" i="1"/>
  <c r="BS139" i="1"/>
  <c r="BR139" i="1"/>
  <c r="BQ139" i="1"/>
  <c r="BP139" i="1"/>
  <c r="BO139" i="1"/>
  <c r="BY139" i="1" s="1"/>
  <c r="BL139" i="1"/>
  <c r="BK139" i="1"/>
  <c r="BJ139" i="1"/>
  <c r="BI139" i="1"/>
  <c r="BH139" i="1"/>
  <c r="BG139" i="1"/>
  <c r="BF139" i="1"/>
  <c r="BE139" i="1"/>
  <c r="BD139" i="1"/>
  <c r="BC139" i="1"/>
  <c r="BM139" i="1" s="1"/>
  <c r="AZ139" i="1"/>
  <c r="AY139" i="1"/>
  <c r="AX139" i="1"/>
  <c r="AW139" i="1"/>
  <c r="AV139" i="1"/>
  <c r="AU139" i="1"/>
  <c r="AT139" i="1"/>
  <c r="AS139" i="1"/>
  <c r="AR139" i="1"/>
  <c r="AQ139" i="1"/>
  <c r="BA139" i="1" s="1"/>
  <c r="AN139" i="1"/>
  <c r="AM139" i="1"/>
  <c r="AL139" i="1"/>
  <c r="AK139" i="1"/>
  <c r="AJ139" i="1"/>
  <c r="AI139" i="1"/>
  <c r="AH139" i="1"/>
  <c r="AG139" i="1"/>
  <c r="AO139" i="1" s="1"/>
  <c r="DM138" i="1"/>
  <c r="DL138" i="1"/>
  <c r="DK138" i="1"/>
  <c r="DM137" i="1"/>
  <c r="DL137" i="1"/>
  <c r="DK137" i="1"/>
  <c r="DM136" i="1"/>
  <c r="DL136" i="1"/>
  <c r="DK136" i="1"/>
  <c r="DM135" i="1"/>
  <c r="DL135" i="1"/>
  <c r="DK135" i="1"/>
  <c r="DM134" i="1"/>
  <c r="DL134" i="1"/>
  <c r="DK134" i="1"/>
  <c r="DM133" i="1"/>
  <c r="DL133" i="1"/>
  <c r="DK133" i="1"/>
  <c r="DM132" i="1"/>
  <c r="DL132" i="1"/>
  <c r="DK132" i="1"/>
  <c r="DM131" i="1"/>
  <c r="DL131" i="1"/>
  <c r="DK131" i="1"/>
  <c r="DM130" i="1"/>
  <c r="DL130" i="1"/>
  <c r="DK130" i="1"/>
  <c r="DM129" i="1"/>
  <c r="DL129" i="1"/>
  <c r="DK129" i="1"/>
  <c r="DM128" i="1"/>
  <c r="DL128" i="1"/>
  <c r="DK128" i="1"/>
  <c r="DM127" i="1"/>
  <c r="DL127" i="1"/>
  <c r="DK127" i="1"/>
  <c r="DM126" i="1"/>
  <c r="DL126" i="1"/>
  <c r="DK126" i="1"/>
  <c r="DM125" i="1"/>
  <c r="DL125" i="1"/>
  <c r="DK125" i="1"/>
  <c r="DM124" i="1"/>
  <c r="DL124" i="1"/>
  <c r="DK124" i="1"/>
  <c r="DM123" i="1"/>
  <c r="DL123" i="1"/>
  <c r="DK123" i="1"/>
  <c r="DM122" i="1"/>
  <c r="DL122" i="1"/>
  <c r="DK122" i="1"/>
  <c r="DM121" i="1"/>
  <c r="DL121" i="1"/>
  <c r="DK121" i="1"/>
  <c r="DM120" i="1"/>
  <c r="DL120" i="1"/>
  <c r="DK120" i="1"/>
  <c r="E45" i="1"/>
  <c r="C45" i="1"/>
  <c r="E44" i="1"/>
  <c r="C44" i="1"/>
  <c r="E43" i="1"/>
  <c r="C43" i="1"/>
  <c r="E42" i="1"/>
  <c r="C42" i="1"/>
  <c r="E41" i="1"/>
  <c r="C41" i="1"/>
  <c r="E40" i="1"/>
  <c r="C40" i="1"/>
  <c r="E39" i="1"/>
  <c r="C39" i="1"/>
  <c r="E38" i="1"/>
  <c r="C38" i="1"/>
  <c r="E37" i="1"/>
  <c r="C37" i="1"/>
  <c r="E36" i="1"/>
  <c r="C36" i="1"/>
  <c r="E35" i="1"/>
  <c r="E50" i="1" s="1"/>
  <c r="C35" i="1"/>
  <c r="C50" i="1" s="1"/>
  <c r="D27" i="1"/>
  <c r="X27" i="1" s="1"/>
  <c r="D26" i="1"/>
  <c r="AH26" i="1" s="1"/>
  <c r="D25" i="1"/>
  <c r="AH25" i="1" s="1"/>
  <c r="D24" i="1"/>
  <c r="T24" i="1" s="1"/>
  <c r="D23" i="1"/>
  <c r="V23" i="1" s="1"/>
  <c r="D22" i="1"/>
  <c r="AH22" i="1" s="1"/>
  <c r="D21" i="1"/>
  <c r="AH21" i="1" s="1"/>
  <c r="D20" i="1"/>
  <c r="AH20" i="1" s="1"/>
  <c r="D19" i="1"/>
  <c r="X19" i="1" s="1"/>
  <c r="D18" i="1"/>
  <c r="AH18" i="1" s="1"/>
  <c r="D17" i="1"/>
  <c r="AH17" i="1" s="1"/>
  <c r="D16" i="1"/>
  <c r="AH16" i="1" s="1"/>
  <c r="D15" i="1"/>
  <c r="AH15" i="1" s="1"/>
  <c r="D14" i="1"/>
  <c r="AH14" i="1" s="1"/>
  <c r="D13" i="1"/>
  <c r="AH13" i="1" s="1"/>
  <c r="D12" i="1"/>
  <c r="X12" i="1" s="1"/>
  <c r="D11" i="1"/>
  <c r="D10" i="1"/>
  <c r="D9" i="1"/>
  <c r="D8" i="1"/>
  <c r="M3" i="1"/>
  <c r="G16" i="2" s="1"/>
  <c r="N10" i="21" l="1"/>
  <c r="AM61" i="21" s="1"/>
  <c r="N11" i="21"/>
  <c r="N12" i="21"/>
  <c r="AM63" i="21" s="1"/>
  <c r="N13" i="21"/>
  <c r="N14" i="21"/>
  <c r="AM65" i="21" s="1"/>
  <c r="AO65" i="21" s="1"/>
  <c r="N15" i="21"/>
  <c r="N16" i="21"/>
  <c r="AM67" i="21" s="1"/>
  <c r="AO67" i="21" s="1"/>
  <c r="N17" i="21"/>
  <c r="N18" i="21"/>
  <c r="AM69" i="21" s="1"/>
  <c r="AO69" i="21" s="1"/>
  <c r="N19" i="21"/>
  <c r="N20" i="21"/>
  <c r="AM71" i="21" s="1"/>
  <c r="AO71" i="21" s="1"/>
  <c r="N21" i="21"/>
  <c r="N22" i="21"/>
  <c r="AM73" i="21" s="1"/>
  <c r="AO73" i="21" s="1"/>
  <c r="N23" i="21"/>
  <c r="N24" i="21"/>
  <c r="AM75" i="21" s="1"/>
  <c r="AO75" i="21" s="1"/>
  <c r="N25" i="21"/>
  <c r="N26" i="21"/>
  <c r="AM77" i="21" s="1"/>
  <c r="AO77" i="21" s="1"/>
  <c r="N27" i="21"/>
  <c r="N28" i="21"/>
  <c r="AM79" i="21" s="1"/>
  <c r="AO79" i="21" s="1"/>
  <c r="I140" i="21"/>
  <c r="I142" i="21" s="1"/>
  <c r="M140" i="21"/>
  <c r="M142" i="21" s="1"/>
  <c r="O64" i="21"/>
  <c r="AI64" i="21"/>
  <c r="AI65" i="21"/>
  <c r="O66" i="21"/>
  <c r="AI66" i="21"/>
  <c r="AI67" i="21"/>
  <c r="O68" i="21"/>
  <c r="AI68" i="21"/>
  <c r="AI69" i="21"/>
  <c r="O70" i="21"/>
  <c r="AI70" i="21"/>
  <c r="AI71" i="21"/>
  <c r="O72" i="21"/>
  <c r="AI72" i="21"/>
  <c r="AI73" i="21"/>
  <c r="O74" i="21"/>
  <c r="AI74" i="21"/>
  <c r="AI75" i="21"/>
  <c r="O76" i="21"/>
  <c r="AI76" i="21"/>
  <c r="AI77" i="21"/>
  <c r="O78" i="21"/>
  <c r="AI78" i="21"/>
  <c r="AI79" i="21"/>
  <c r="W3" i="1"/>
  <c r="D49" i="1"/>
  <c r="G80" i="21"/>
  <c r="I80" i="21"/>
  <c r="K80" i="21"/>
  <c r="M80" i="21"/>
  <c r="AG100" i="21"/>
  <c r="AG101" i="21"/>
  <c r="AG102" i="21"/>
  <c r="AG103" i="21"/>
  <c r="AG104" i="21"/>
  <c r="AG105" i="21"/>
  <c r="AG106" i="21"/>
  <c r="AG107" i="21"/>
  <c r="AG108" i="21"/>
  <c r="AG109" i="21"/>
  <c r="S33" i="2"/>
  <c r="F10" i="1"/>
  <c r="F11" i="1"/>
  <c r="F12" i="1"/>
  <c r="J12" i="1"/>
  <c r="L12" i="1"/>
  <c r="P12" i="1"/>
  <c r="BB123" i="1" s="1"/>
  <c r="T12" i="1"/>
  <c r="V12" i="1"/>
  <c r="Z12" i="1"/>
  <c r="AD12" i="1"/>
  <c r="AH12" i="1"/>
  <c r="F13" i="1"/>
  <c r="H13" i="1"/>
  <c r="L13" i="1"/>
  <c r="N13" i="1"/>
  <c r="N64" i="1" s="1"/>
  <c r="R13" i="1"/>
  <c r="T13" i="1"/>
  <c r="Z13" i="1"/>
  <c r="F14" i="1"/>
  <c r="J14" i="1"/>
  <c r="L14" i="1"/>
  <c r="P14" i="1"/>
  <c r="BB125" i="1" s="1"/>
  <c r="T14" i="1"/>
  <c r="V14" i="1"/>
  <c r="Z14" i="1"/>
  <c r="H15" i="1"/>
  <c r="L15" i="1"/>
  <c r="P15" i="1"/>
  <c r="BB126" i="1" s="1"/>
  <c r="T15" i="1"/>
  <c r="V15" i="1"/>
  <c r="Z15" i="1"/>
  <c r="H16" i="1"/>
  <c r="L16" i="1"/>
  <c r="P16" i="1"/>
  <c r="BB127" i="1" s="1"/>
  <c r="R16" i="1"/>
  <c r="V16" i="1"/>
  <c r="Z16" i="1"/>
  <c r="H17" i="1"/>
  <c r="L17" i="1"/>
  <c r="P17" i="1"/>
  <c r="BB128" i="1" s="1"/>
  <c r="R17" i="1"/>
  <c r="V17" i="1"/>
  <c r="Z17" i="1"/>
  <c r="F18" i="1"/>
  <c r="J18" i="1"/>
  <c r="N18" i="1"/>
  <c r="N69" i="1" s="1"/>
  <c r="P18" i="1"/>
  <c r="BB129" i="1" s="1"/>
  <c r="T18" i="1"/>
  <c r="X18" i="1"/>
  <c r="F19" i="1"/>
  <c r="J19" i="1"/>
  <c r="N19" i="1"/>
  <c r="N70" i="1" s="1"/>
  <c r="P19" i="1"/>
  <c r="BB130" i="1" s="1"/>
  <c r="T19" i="1"/>
  <c r="V19" i="1"/>
  <c r="Z19" i="1"/>
  <c r="AD19" i="1"/>
  <c r="AH19" i="1"/>
  <c r="F20" i="1"/>
  <c r="H20" i="1"/>
  <c r="L20" i="1"/>
  <c r="P20" i="1"/>
  <c r="BB131" i="1" s="1"/>
  <c r="T20" i="1"/>
  <c r="X20" i="1"/>
  <c r="H21" i="1"/>
  <c r="L21" i="1"/>
  <c r="P21" i="1"/>
  <c r="BB132" i="1" s="1"/>
  <c r="T21" i="1"/>
  <c r="X21" i="1"/>
  <c r="F22" i="1"/>
  <c r="J22" i="1"/>
  <c r="L22" i="1"/>
  <c r="P22" i="1"/>
  <c r="BB133" i="1" s="1"/>
  <c r="R22" i="1"/>
  <c r="V22" i="1"/>
  <c r="Z22" i="1"/>
  <c r="F23" i="1"/>
  <c r="J23" i="1"/>
  <c r="N23" i="1"/>
  <c r="N74" i="1" s="1"/>
  <c r="P23" i="1"/>
  <c r="BB134" i="1" s="1"/>
  <c r="T23" i="1"/>
  <c r="X23" i="1"/>
  <c r="Z23" i="1"/>
  <c r="AD23" i="1"/>
  <c r="AH23" i="1"/>
  <c r="F24" i="1"/>
  <c r="J24" i="1"/>
  <c r="L24" i="1"/>
  <c r="P24" i="1"/>
  <c r="BB135" i="1" s="1"/>
  <c r="R24" i="1"/>
  <c r="V24" i="1"/>
  <c r="X24" i="1"/>
  <c r="Z24" i="1"/>
  <c r="AD24" i="1"/>
  <c r="AH24" i="1"/>
  <c r="F25" i="1"/>
  <c r="H25" i="1"/>
  <c r="L25" i="1"/>
  <c r="P25" i="1"/>
  <c r="BB136" i="1" s="1"/>
  <c r="T25" i="1"/>
  <c r="X25" i="1"/>
  <c r="H26" i="1"/>
  <c r="N26" i="1"/>
  <c r="N77" i="1" s="1"/>
  <c r="T26" i="1"/>
  <c r="H27" i="1"/>
  <c r="L27" i="1"/>
  <c r="P27" i="1"/>
  <c r="BB138" i="1" s="1"/>
  <c r="T27" i="1"/>
  <c r="V27" i="1"/>
  <c r="Z27" i="1"/>
  <c r="AD27" i="1"/>
  <c r="AH27" i="1"/>
  <c r="AE3" i="1"/>
  <c r="E8" i="1"/>
  <c r="AI8" i="1"/>
  <c r="E9" i="1"/>
  <c r="AI9" i="1"/>
  <c r="E10" i="1"/>
  <c r="AI10" i="1" s="1"/>
  <c r="E11" i="1"/>
  <c r="AI11" i="1"/>
  <c r="E12" i="1"/>
  <c r="G12" i="1"/>
  <c r="I12" i="1"/>
  <c r="K12" i="1"/>
  <c r="M12" i="1"/>
  <c r="O12" i="1"/>
  <c r="Q12" i="1"/>
  <c r="S12" i="1"/>
  <c r="W12" i="1" s="1"/>
  <c r="U12" i="1"/>
  <c r="Y12" i="1"/>
  <c r="AA12" i="1"/>
  <c r="AE12" i="1"/>
  <c r="AI12" i="1"/>
  <c r="E13" i="1"/>
  <c r="G13" i="1"/>
  <c r="I13" i="1"/>
  <c r="K13" i="1"/>
  <c r="M13" i="1"/>
  <c r="O13" i="1"/>
  <c r="Q13" i="1"/>
  <c r="S13" i="1"/>
  <c r="W13" i="1" s="1"/>
  <c r="U13" i="1"/>
  <c r="Y13" i="1"/>
  <c r="AA13" i="1"/>
  <c r="AE13" i="1"/>
  <c r="AI13" i="1"/>
  <c r="E14" i="1"/>
  <c r="G14" i="1"/>
  <c r="I14" i="1"/>
  <c r="K14" i="1"/>
  <c r="M14" i="1"/>
  <c r="O14" i="1"/>
  <c r="Q14" i="1"/>
  <c r="S14" i="1"/>
  <c r="W14" i="1" s="1"/>
  <c r="U14" i="1"/>
  <c r="Y14" i="1"/>
  <c r="AA14" i="1"/>
  <c r="AE14" i="1"/>
  <c r="AI14" i="1"/>
  <c r="E15" i="1"/>
  <c r="G15" i="1"/>
  <c r="I15" i="1"/>
  <c r="K15" i="1"/>
  <c r="M15" i="1"/>
  <c r="O15" i="1"/>
  <c r="Q15" i="1"/>
  <c r="S15" i="1"/>
  <c r="W15" i="1" s="1"/>
  <c r="U15" i="1"/>
  <c r="Y15" i="1"/>
  <c r="AA15" i="1"/>
  <c r="AE15" i="1"/>
  <c r="AI15" i="1"/>
  <c r="E16" i="1"/>
  <c r="G16" i="1"/>
  <c r="I16" i="1"/>
  <c r="K16" i="1"/>
  <c r="M16" i="1"/>
  <c r="O16" i="1"/>
  <c r="Q16" i="1"/>
  <c r="S16" i="1"/>
  <c r="W16" i="1" s="1"/>
  <c r="U16" i="1"/>
  <c r="Y16" i="1"/>
  <c r="AA16" i="1"/>
  <c r="AE16" i="1"/>
  <c r="AI16" i="1"/>
  <c r="E17" i="1"/>
  <c r="G17" i="1"/>
  <c r="I17" i="1"/>
  <c r="K17" i="1"/>
  <c r="M17" i="1"/>
  <c r="O17" i="1"/>
  <c r="Q17" i="1"/>
  <c r="S17" i="1"/>
  <c r="W17" i="1" s="1"/>
  <c r="U17" i="1"/>
  <c r="Y17" i="1"/>
  <c r="AA17" i="1"/>
  <c r="AE17" i="1"/>
  <c r="AI17" i="1"/>
  <c r="E18" i="1"/>
  <c r="G18" i="1"/>
  <c r="I18" i="1"/>
  <c r="K18" i="1"/>
  <c r="M18" i="1"/>
  <c r="O18" i="1"/>
  <c r="Q18" i="1"/>
  <c r="S18" i="1"/>
  <c r="W18" i="1" s="1"/>
  <c r="U18" i="1"/>
  <c r="Y18" i="1"/>
  <c r="AA18" i="1"/>
  <c r="AE18" i="1"/>
  <c r="AI18" i="1"/>
  <c r="E19" i="1"/>
  <c r="G19" i="1"/>
  <c r="I19" i="1"/>
  <c r="K19" i="1"/>
  <c r="M19" i="1"/>
  <c r="O19" i="1"/>
  <c r="Q19" i="1"/>
  <c r="S19" i="1"/>
  <c r="W19" i="1" s="1"/>
  <c r="U19" i="1"/>
  <c r="Y19" i="1"/>
  <c r="AA19" i="1"/>
  <c r="AE19" i="1"/>
  <c r="AI19" i="1"/>
  <c r="E20" i="1"/>
  <c r="G20" i="1"/>
  <c r="I20" i="1"/>
  <c r="K20" i="1"/>
  <c r="M20" i="1"/>
  <c r="O20" i="1"/>
  <c r="Q20" i="1"/>
  <c r="S20" i="1"/>
  <c r="W20" i="1" s="1"/>
  <c r="U20" i="1"/>
  <c r="Y20" i="1"/>
  <c r="AA20" i="1"/>
  <c r="AE20" i="1"/>
  <c r="AI20" i="1"/>
  <c r="E21" i="1"/>
  <c r="G21" i="1"/>
  <c r="I21" i="1"/>
  <c r="K21" i="1"/>
  <c r="M21" i="1"/>
  <c r="O21" i="1"/>
  <c r="Q21" i="1"/>
  <c r="S21" i="1"/>
  <c r="W21" i="1" s="1"/>
  <c r="U21" i="1"/>
  <c r="Y21" i="1"/>
  <c r="AA21" i="1"/>
  <c r="AE21" i="1"/>
  <c r="AI21" i="1"/>
  <c r="E22" i="1"/>
  <c r="G22" i="1"/>
  <c r="I22" i="1"/>
  <c r="K22" i="1"/>
  <c r="M22" i="1"/>
  <c r="O22" i="1"/>
  <c r="Q22" i="1"/>
  <c r="S22" i="1"/>
  <c r="W22" i="1" s="1"/>
  <c r="U22" i="1"/>
  <c r="Y22" i="1"/>
  <c r="AA22" i="1"/>
  <c r="AE22" i="1"/>
  <c r="AI22" i="1"/>
  <c r="E23" i="1"/>
  <c r="G23" i="1"/>
  <c r="I23" i="1"/>
  <c r="K23" i="1"/>
  <c r="M23" i="1"/>
  <c r="O23" i="1"/>
  <c r="Q23" i="1"/>
  <c r="S23" i="1"/>
  <c r="W23" i="1" s="1"/>
  <c r="U23" i="1"/>
  <c r="Y23" i="1"/>
  <c r="AA23" i="1"/>
  <c r="AE23" i="1"/>
  <c r="AI23" i="1"/>
  <c r="E24" i="1"/>
  <c r="G24" i="1"/>
  <c r="I24" i="1"/>
  <c r="K24" i="1"/>
  <c r="M24" i="1"/>
  <c r="O24" i="1"/>
  <c r="Q24" i="1"/>
  <c r="S24" i="1"/>
  <c r="W24" i="1" s="1"/>
  <c r="U24" i="1"/>
  <c r="Y24" i="1"/>
  <c r="AA24" i="1"/>
  <c r="AE24" i="1"/>
  <c r="AI24" i="1"/>
  <c r="E25" i="1"/>
  <c r="G25" i="1"/>
  <c r="I25" i="1"/>
  <c r="K25" i="1"/>
  <c r="M25" i="1"/>
  <c r="O25" i="1"/>
  <c r="Q25" i="1"/>
  <c r="S25" i="1"/>
  <c r="W25" i="1" s="1"/>
  <c r="U25" i="1"/>
  <c r="Y25" i="1"/>
  <c r="AA25" i="1"/>
  <c r="AE25" i="1"/>
  <c r="AI25" i="1"/>
  <c r="E26" i="1"/>
  <c r="G26" i="1"/>
  <c r="I26" i="1"/>
  <c r="K26" i="1"/>
  <c r="M26" i="1"/>
  <c r="O26" i="1"/>
  <c r="Q26" i="1"/>
  <c r="S26" i="1"/>
  <c r="W26" i="1" s="1"/>
  <c r="U26" i="1"/>
  <c r="Y26" i="1"/>
  <c r="AA26" i="1"/>
  <c r="AE26" i="1"/>
  <c r="AI26" i="1"/>
  <c r="E27" i="1"/>
  <c r="G27" i="1"/>
  <c r="I27" i="1"/>
  <c r="K27" i="1"/>
  <c r="M27" i="1"/>
  <c r="O27" i="1"/>
  <c r="Q27" i="1"/>
  <c r="S27" i="1"/>
  <c r="W27" i="1" s="1"/>
  <c r="U27" i="1"/>
  <c r="Y27" i="1"/>
  <c r="AA27" i="1"/>
  <c r="AE27" i="1"/>
  <c r="AI27" i="1"/>
  <c r="C49" i="1"/>
  <c r="G49" i="1" s="1"/>
  <c r="H8" i="1" s="1"/>
  <c r="G18" i="2" s="1"/>
  <c r="F8" i="1"/>
  <c r="F9" i="1"/>
  <c r="H12" i="1"/>
  <c r="N12" i="1"/>
  <c r="N63" i="1" s="1"/>
  <c r="R12" i="1"/>
  <c r="J13" i="1"/>
  <c r="P13" i="1"/>
  <c r="BB124" i="1" s="1"/>
  <c r="V13" i="1"/>
  <c r="X13" i="1"/>
  <c r="AD13" i="1"/>
  <c r="H14" i="1"/>
  <c r="N14" i="1"/>
  <c r="N65" i="1" s="1"/>
  <c r="R14" i="1"/>
  <c r="X14" i="1"/>
  <c r="AD14" i="1"/>
  <c r="F15" i="1"/>
  <c r="J15" i="1"/>
  <c r="N15" i="1"/>
  <c r="N66" i="1" s="1"/>
  <c r="R15" i="1"/>
  <c r="X15" i="1"/>
  <c r="AD15" i="1"/>
  <c r="F16" i="1"/>
  <c r="J16" i="1"/>
  <c r="N16" i="1"/>
  <c r="N67" i="1" s="1"/>
  <c r="T16" i="1"/>
  <c r="X16" i="1"/>
  <c r="AD16" i="1"/>
  <c r="F17" i="1"/>
  <c r="J17" i="1"/>
  <c r="N17" i="1"/>
  <c r="N68" i="1" s="1"/>
  <c r="T17" i="1"/>
  <c r="X17" i="1"/>
  <c r="AD17" i="1"/>
  <c r="H18" i="1"/>
  <c r="L18" i="1"/>
  <c r="R18" i="1"/>
  <c r="V18" i="1"/>
  <c r="Z18" i="1"/>
  <c r="AD18" i="1"/>
  <c r="H19" i="1"/>
  <c r="L19" i="1"/>
  <c r="R19" i="1"/>
  <c r="J20" i="1"/>
  <c r="N20" i="1"/>
  <c r="N71" i="1" s="1"/>
  <c r="R20" i="1"/>
  <c r="V20" i="1"/>
  <c r="Z20" i="1"/>
  <c r="AD20" i="1"/>
  <c r="F21" i="1"/>
  <c r="J21" i="1"/>
  <c r="N21" i="1"/>
  <c r="N72" i="1" s="1"/>
  <c r="R21" i="1"/>
  <c r="V21" i="1"/>
  <c r="Z21" i="1"/>
  <c r="AD21" i="1"/>
  <c r="H22" i="1"/>
  <c r="N22" i="1"/>
  <c r="N73" i="1" s="1"/>
  <c r="T22" i="1"/>
  <c r="X22" i="1"/>
  <c r="AD22" i="1"/>
  <c r="H23" i="1"/>
  <c r="L23" i="1"/>
  <c r="R23" i="1"/>
  <c r="H24" i="1"/>
  <c r="N24" i="1"/>
  <c r="N75" i="1" s="1"/>
  <c r="J25" i="1"/>
  <c r="N25" i="1"/>
  <c r="N76" i="1" s="1"/>
  <c r="R25" i="1"/>
  <c r="V25" i="1"/>
  <c r="Z25" i="1"/>
  <c r="AD25" i="1"/>
  <c r="F26" i="1"/>
  <c r="J26" i="1"/>
  <c r="L26" i="1"/>
  <c r="P26" i="1"/>
  <c r="BB137" i="1" s="1"/>
  <c r="R26" i="1"/>
  <c r="V26" i="1"/>
  <c r="X26" i="1"/>
  <c r="Z26" i="1"/>
  <c r="AD26" i="1"/>
  <c r="F27" i="1"/>
  <c r="J27" i="1"/>
  <c r="N27" i="1"/>
  <c r="N78" i="1" s="1"/>
  <c r="R27" i="1"/>
  <c r="BC169" i="1"/>
  <c r="H37" i="2"/>
  <c r="O7" i="6"/>
  <c r="E141" i="21" s="1"/>
  <c r="P7" i="6"/>
  <c r="O11" i="6"/>
  <c r="I141" i="21" s="1"/>
  <c r="P11" i="6"/>
  <c r="O15" i="6"/>
  <c r="M141" i="21" s="1"/>
  <c r="P15" i="6"/>
  <c r="D85" i="2"/>
  <c r="E84" i="2"/>
  <c r="D37" i="2"/>
  <c r="D35" i="2"/>
  <c r="D34" i="2"/>
  <c r="D26" i="2"/>
  <c r="D24" i="2"/>
  <c r="D23" i="2"/>
  <c r="D22" i="2"/>
  <c r="D21" i="2"/>
  <c r="E85" i="2"/>
  <c r="D84" i="2"/>
  <c r="F84" i="2" s="1"/>
  <c r="E63" i="2"/>
  <c r="R63" i="2" s="1"/>
  <c r="E14" i="2"/>
  <c r="G39" i="2"/>
  <c r="E64" i="2"/>
  <c r="R64" i="2" s="1"/>
  <c r="O9" i="6"/>
  <c r="G141" i="21" s="1"/>
  <c r="P9" i="6"/>
  <c r="O13" i="6"/>
  <c r="K141" i="21" s="1"/>
  <c r="P13" i="6"/>
  <c r="M155" i="19"/>
  <c r="H155" i="19"/>
  <c r="F155" i="19"/>
  <c r="K155" i="19"/>
  <c r="G155" i="19"/>
  <c r="J155" i="19" s="1"/>
  <c r="E155" i="19"/>
  <c r="I155" i="19"/>
  <c r="V7" i="7"/>
  <c r="T7" i="7"/>
  <c r="W141" i="21" s="1"/>
  <c r="W7" i="7"/>
  <c r="V9" i="7"/>
  <c r="T9" i="7"/>
  <c r="Y141" i="21" s="1"/>
  <c r="W9" i="7"/>
  <c r="V11" i="7"/>
  <c r="T11" i="7"/>
  <c r="AA141" i="21" s="1"/>
  <c r="W11" i="7"/>
  <c r="V13" i="7"/>
  <c r="T13" i="7"/>
  <c r="AC141" i="21" s="1"/>
  <c r="W13" i="7"/>
  <c r="V15" i="7"/>
  <c r="T15" i="7"/>
  <c r="AE141" i="21" s="1"/>
  <c r="W15" i="7"/>
  <c r="M60" i="15"/>
  <c r="E68" i="15" s="1"/>
  <c r="O209" i="21"/>
  <c r="AM60" i="21"/>
  <c r="J159" i="21"/>
  <c r="K159" i="21" s="1"/>
  <c r="K179" i="21" s="1"/>
  <c r="E184" i="21" s="1"/>
  <c r="AV9" i="21"/>
  <c r="AX9" i="21" s="1"/>
  <c r="J160" i="21"/>
  <c r="K160" i="21" s="1"/>
  <c r="AV10" i="21"/>
  <c r="AX10" i="21" s="1"/>
  <c r="J161" i="21"/>
  <c r="K161" i="21" s="1"/>
  <c r="AM62" i="21"/>
  <c r="AV11" i="21"/>
  <c r="AX11" i="21" s="1"/>
  <c r="J162" i="21"/>
  <c r="K162" i="21" s="1"/>
  <c r="AV12" i="21"/>
  <c r="AX12" i="21" s="1"/>
  <c r="J163" i="21"/>
  <c r="K163" i="21" s="1"/>
  <c r="AM64" i="21"/>
  <c r="AO64" i="21" s="1"/>
  <c r="AV13" i="21"/>
  <c r="AX13" i="21" s="1"/>
  <c r="J164" i="21"/>
  <c r="K164" i="21" s="1"/>
  <c r="AV14" i="21"/>
  <c r="AX14" i="21" s="1"/>
  <c r="J165" i="21"/>
  <c r="K165" i="21" s="1"/>
  <c r="AM66" i="21"/>
  <c r="AO66" i="21" s="1"/>
  <c r="AV15" i="21"/>
  <c r="AX15" i="21" s="1"/>
  <c r="J166" i="21"/>
  <c r="K166" i="21" s="1"/>
  <c r="AV16" i="21"/>
  <c r="AX16" i="21" s="1"/>
  <c r="J167" i="21"/>
  <c r="K167" i="21" s="1"/>
  <c r="AM68" i="21"/>
  <c r="AO68" i="21" s="1"/>
  <c r="AV17" i="21"/>
  <c r="AX17" i="21" s="1"/>
  <c r="J168" i="21"/>
  <c r="K168" i="21" s="1"/>
  <c r="AV18" i="21"/>
  <c r="AX18" i="21" s="1"/>
  <c r="J169" i="21"/>
  <c r="K169" i="21" s="1"/>
  <c r="AM70" i="21"/>
  <c r="AO70" i="21" s="1"/>
  <c r="AV19" i="21"/>
  <c r="AX19" i="21" s="1"/>
  <c r="J170" i="21"/>
  <c r="K170" i="21" s="1"/>
  <c r="AV20" i="21"/>
  <c r="AX20" i="21" s="1"/>
  <c r="J171" i="21"/>
  <c r="K171" i="21" s="1"/>
  <c r="AM72" i="21"/>
  <c r="AO72" i="21" s="1"/>
  <c r="AV21" i="21"/>
  <c r="AX21" i="21" s="1"/>
  <c r="J172" i="21"/>
  <c r="K172" i="21" s="1"/>
  <c r="AV22" i="21"/>
  <c r="AX22" i="21" s="1"/>
  <c r="J173" i="21"/>
  <c r="K173" i="21" s="1"/>
  <c r="AM74" i="21"/>
  <c r="AO74" i="21" s="1"/>
  <c r="AV23" i="21"/>
  <c r="AX23" i="21" s="1"/>
  <c r="J174" i="21"/>
  <c r="K174" i="21" s="1"/>
  <c r="AV24" i="21"/>
  <c r="AX24" i="21" s="1"/>
  <c r="J175" i="21"/>
  <c r="K175" i="21" s="1"/>
  <c r="AM76" i="21"/>
  <c r="AO76" i="21" s="1"/>
  <c r="AV25" i="21"/>
  <c r="AX25" i="21" s="1"/>
  <c r="J176" i="21"/>
  <c r="K176" i="21" s="1"/>
  <c r="AV26" i="21"/>
  <c r="AX26" i="21" s="1"/>
  <c r="J177" i="21"/>
  <c r="K177" i="21" s="1"/>
  <c r="AM78" i="21"/>
  <c r="AO78" i="21" s="1"/>
  <c r="AV27" i="21"/>
  <c r="AX27" i="21" s="1"/>
  <c r="J178" i="21"/>
  <c r="K178" i="21" s="1"/>
  <c r="AV28" i="21"/>
  <c r="AX28" i="21" s="1"/>
  <c r="N50" i="18"/>
  <c r="L50" i="18"/>
  <c r="J50" i="18"/>
  <c r="H50" i="18"/>
  <c r="F50" i="18"/>
  <c r="M50" i="18"/>
  <c r="I50" i="18"/>
  <c r="K50" i="18"/>
  <c r="K7" i="18"/>
  <c r="AD8" i="1" s="1"/>
  <c r="G50" i="18"/>
  <c r="D160" i="19"/>
  <c r="D161" i="19" s="1"/>
  <c r="F160" i="19"/>
  <c r="AJ7" i="4"/>
  <c r="U7" i="7"/>
  <c r="U9" i="7"/>
  <c r="U11" i="7"/>
  <c r="U13" i="7"/>
  <c r="U15" i="7"/>
  <c r="D130" i="19"/>
  <c r="D131" i="19" s="1"/>
  <c r="H130" i="19"/>
  <c r="F130" i="19"/>
  <c r="AF7" i="4"/>
  <c r="AH7" i="4"/>
  <c r="AF8" i="4"/>
  <c r="AH8" i="4"/>
  <c r="AF9" i="4"/>
  <c r="AH9" i="4"/>
  <c r="AF10" i="4"/>
  <c r="AH10" i="4"/>
  <c r="AF11" i="4"/>
  <c r="AH11" i="4"/>
  <c r="AF12" i="4"/>
  <c r="AH12" i="4"/>
  <c r="AF13" i="4"/>
  <c r="AH13" i="4"/>
  <c r="AF14" i="4"/>
  <c r="AH14" i="4"/>
  <c r="AF15" i="4"/>
  <c r="AH15" i="4"/>
  <c r="AF16" i="4"/>
  <c r="AH16" i="4"/>
  <c r="U8" i="7"/>
  <c r="U10" i="7"/>
  <c r="U12" i="7"/>
  <c r="U14" i="7"/>
  <c r="U16" i="7"/>
  <c r="L7" i="15"/>
  <c r="E50" i="15" s="1"/>
  <c r="L8" i="15"/>
  <c r="L9" i="15"/>
  <c r="L10" i="15"/>
  <c r="L11" i="15"/>
  <c r="L12" i="15"/>
  <c r="L13" i="15"/>
  <c r="L14" i="15"/>
  <c r="L15" i="15"/>
  <c r="L16" i="15"/>
  <c r="F50" i="15"/>
  <c r="F60" i="15" s="1"/>
  <c r="E61" i="15" s="1"/>
  <c r="H50" i="15"/>
  <c r="H60" i="15" s="1"/>
  <c r="E63" i="15" s="1"/>
  <c r="J50" i="15"/>
  <c r="J60" i="15" s="1"/>
  <c r="E65" i="15" s="1"/>
  <c r="L50" i="15"/>
  <c r="L60" i="15" s="1"/>
  <c r="E67" i="15" s="1"/>
  <c r="E51" i="15"/>
  <c r="G51" i="15"/>
  <c r="G60" i="15" s="1"/>
  <c r="E62" i="15" s="1"/>
  <c r="I51" i="15"/>
  <c r="I60" i="15" s="1"/>
  <c r="E64" i="15" s="1"/>
  <c r="K51" i="15"/>
  <c r="E52" i="15"/>
  <c r="G52" i="15"/>
  <c r="I52" i="15"/>
  <c r="K52" i="15"/>
  <c r="E53" i="15"/>
  <c r="G53" i="15"/>
  <c r="I53" i="15"/>
  <c r="K53" i="15"/>
  <c r="K60" i="15" s="1"/>
  <c r="E66" i="15" s="1"/>
  <c r="E54" i="15"/>
  <c r="G54" i="15"/>
  <c r="I54" i="15"/>
  <c r="K54" i="15"/>
  <c r="E55" i="15"/>
  <c r="G55" i="15"/>
  <c r="I55" i="15"/>
  <c r="K55" i="15"/>
  <c r="E56" i="15"/>
  <c r="G56" i="15"/>
  <c r="I56" i="15"/>
  <c r="K56" i="15"/>
  <c r="E57" i="15"/>
  <c r="G57" i="15"/>
  <c r="I57" i="15"/>
  <c r="K57" i="15"/>
  <c r="E58" i="15"/>
  <c r="G58" i="15"/>
  <c r="I58" i="15"/>
  <c r="K58" i="15"/>
  <c r="E59" i="15"/>
  <c r="G59" i="15"/>
  <c r="I59" i="15"/>
  <c r="K59" i="15"/>
  <c r="F159" i="21"/>
  <c r="G159" i="21" s="1"/>
  <c r="P60" i="21"/>
  <c r="AT9" i="21"/>
  <c r="P61" i="21"/>
  <c r="AT10" i="21"/>
  <c r="F160" i="21"/>
  <c r="F161" i="21"/>
  <c r="P62" i="21"/>
  <c r="AT11" i="21"/>
  <c r="P63" i="21"/>
  <c r="F162" i="21"/>
  <c r="AT12" i="21"/>
  <c r="AW12" i="21" s="1"/>
  <c r="F163" i="21"/>
  <c r="P64" i="21"/>
  <c r="R64" i="21" s="1"/>
  <c r="AT13" i="21"/>
  <c r="P65" i="21"/>
  <c r="AT14" i="21"/>
  <c r="F164" i="21"/>
  <c r="F165" i="21"/>
  <c r="AT15" i="21"/>
  <c r="P66" i="21"/>
  <c r="R66" i="21" s="1"/>
  <c r="P67" i="21"/>
  <c r="F166" i="21"/>
  <c r="AT16" i="21"/>
  <c r="AW16" i="21" s="1"/>
  <c r="F167" i="21"/>
  <c r="P68" i="21"/>
  <c r="R68" i="21" s="1"/>
  <c r="AT17" i="21"/>
  <c r="P69" i="21"/>
  <c r="AT18" i="21"/>
  <c r="F168" i="21"/>
  <c r="F169" i="21"/>
  <c r="AT19" i="21"/>
  <c r="P70" i="21"/>
  <c r="R70" i="21" s="1"/>
  <c r="P71" i="21"/>
  <c r="AT20" i="21"/>
  <c r="F170" i="21"/>
  <c r="F171" i="21"/>
  <c r="AT21" i="21"/>
  <c r="P72" i="21"/>
  <c r="R72" i="21" s="1"/>
  <c r="P73" i="21"/>
  <c r="AT22" i="21"/>
  <c r="F172" i="21"/>
  <c r="F173" i="21"/>
  <c r="AT23" i="21"/>
  <c r="P74" i="21"/>
  <c r="R74" i="21" s="1"/>
  <c r="P75" i="21"/>
  <c r="AT24" i="21"/>
  <c r="F174" i="21"/>
  <c r="F175" i="21"/>
  <c r="AT25" i="21"/>
  <c r="P76" i="21"/>
  <c r="R76" i="21" s="1"/>
  <c r="P77" i="21"/>
  <c r="AT26" i="21"/>
  <c r="F176" i="21"/>
  <c r="F177" i="21"/>
  <c r="AT27" i="21"/>
  <c r="P78" i="21"/>
  <c r="R78" i="21" s="1"/>
  <c r="P79" i="21"/>
  <c r="AT28" i="21"/>
  <c r="F178" i="21"/>
  <c r="N51" i="18"/>
  <c r="L51" i="18"/>
  <c r="J51" i="18"/>
  <c r="H51" i="18"/>
  <c r="F51" i="18"/>
  <c r="K51" i="18"/>
  <c r="G51" i="18"/>
  <c r="K8" i="18"/>
  <c r="E51" i="18" s="1"/>
  <c r="N52" i="18"/>
  <c r="L52" i="18"/>
  <c r="J52" i="18"/>
  <c r="H52" i="18"/>
  <c r="F52" i="18"/>
  <c r="K9" i="18"/>
  <c r="AD10" i="1" s="1"/>
  <c r="M52" i="18"/>
  <c r="I52" i="18"/>
  <c r="E52" i="18"/>
  <c r="I51" i="18"/>
  <c r="G52" i="18"/>
  <c r="E130" i="19"/>
  <c r="G130" i="19"/>
  <c r="I130" i="19"/>
  <c r="M158" i="19"/>
  <c r="G158" i="19"/>
  <c r="E158" i="19"/>
  <c r="H158" i="19"/>
  <c r="F158" i="19"/>
  <c r="AW19" i="21"/>
  <c r="AW20" i="21"/>
  <c r="AW21" i="21"/>
  <c r="AW22" i="21"/>
  <c r="AW23" i="21"/>
  <c r="AW24" i="21"/>
  <c r="AW25" i="21"/>
  <c r="H108" i="19"/>
  <c r="F108" i="19"/>
  <c r="E154" i="19"/>
  <c r="G154" i="19"/>
  <c r="I154" i="19"/>
  <c r="E160" i="19"/>
  <c r="G160" i="19"/>
  <c r="AW10" i="21"/>
  <c r="AW13" i="21"/>
  <c r="AW14" i="21"/>
  <c r="AW15" i="21"/>
  <c r="AW17" i="21"/>
  <c r="AW18" i="21"/>
  <c r="AW27" i="21"/>
  <c r="Y80" i="21"/>
  <c r="AA80" i="21"/>
  <c r="AC80" i="21"/>
  <c r="AE80" i="21"/>
  <c r="S160" i="21"/>
  <c r="X160" i="21"/>
  <c r="S164" i="21"/>
  <c r="X164" i="21"/>
  <c r="S168" i="21"/>
  <c r="X168" i="21"/>
  <c r="S172" i="21"/>
  <c r="X172" i="21"/>
  <c r="S176" i="21"/>
  <c r="X176" i="21"/>
  <c r="E163" i="19"/>
  <c r="D166" i="19"/>
  <c r="D167" i="19" s="1"/>
  <c r="D169" i="19"/>
  <c r="D170" i="19" s="1"/>
  <c r="M170" i="19" s="1"/>
  <c r="AW9" i="21"/>
  <c r="AW11" i="21"/>
  <c r="AW26" i="21"/>
  <c r="AW28" i="21"/>
  <c r="S162" i="21"/>
  <c r="X162" i="21" s="1"/>
  <c r="S166" i="21"/>
  <c r="X166" i="21" s="1"/>
  <c r="S170" i="21"/>
  <c r="X170" i="21" s="1"/>
  <c r="S174" i="21"/>
  <c r="X174" i="21" s="1"/>
  <c r="S178" i="21"/>
  <c r="X178" i="21" s="1"/>
  <c r="K10" i="18"/>
  <c r="E53" i="18" s="1"/>
  <c r="K11" i="18"/>
  <c r="K12" i="18"/>
  <c r="K13" i="18"/>
  <c r="K14" i="18"/>
  <c r="K15" i="18"/>
  <c r="K16" i="18"/>
  <c r="F53" i="18"/>
  <c r="H53" i="18"/>
  <c r="J53" i="18"/>
  <c r="L53" i="18"/>
  <c r="F54" i="18"/>
  <c r="H54" i="18"/>
  <c r="J54" i="18"/>
  <c r="L54" i="18"/>
  <c r="F55" i="18"/>
  <c r="H55" i="18"/>
  <c r="J55" i="18"/>
  <c r="L55" i="18"/>
  <c r="F56" i="18"/>
  <c r="H56" i="18"/>
  <c r="J56" i="18"/>
  <c r="L56" i="18"/>
  <c r="F57" i="18"/>
  <c r="H57" i="18"/>
  <c r="J57" i="18"/>
  <c r="L57" i="18"/>
  <c r="F58" i="18"/>
  <c r="H58" i="18"/>
  <c r="J58" i="18"/>
  <c r="L58" i="18"/>
  <c r="F59" i="18"/>
  <c r="H59" i="18"/>
  <c r="J59" i="18"/>
  <c r="L59" i="18"/>
  <c r="O65" i="21"/>
  <c r="O67" i="21"/>
  <c r="O69" i="21"/>
  <c r="O71" i="21"/>
  <c r="O73" i="21"/>
  <c r="O75" i="21"/>
  <c r="O77" i="21"/>
  <c r="O79" i="21"/>
  <c r="AG95" i="21"/>
  <c r="AG97" i="21"/>
  <c r="AG99" i="21"/>
  <c r="G160" i="21"/>
  <c r="G161" i="21"/>
  <c r="G162" i="21"/>
  <c r="G163" i="21"/>
  <c r="G164" i="21"/>
  <c r="G165" i="21"/>
  <c r="G166" i="21"/>
  <c r="G167" i="21"/>
  <c r="G168" i="21"/>
  <c r="G169" i="21"/>
  <c r="G170" i="21"/>
  <c r="G171" i="21"/>
  <c r="G172" i="21"/>
  <c r="G173" i="21"/>
  <c r="G174" i="21"/>
  <c r="G175" i="21"/>
  <c r="G176" i="21"/>
  <c r="G177" i="21"/>
  <c r="G178" i="21"/>
  <c r="AW29" i="21" l="1"/>
  <c r="H9" i="1"/>
  <c r="R79" i="21"/>
  <c r="R77" i="21"/>
  <c r="R75" i="21"/>
  <c r="R73" i="21"/>
  <c r="R71" i="21"/>
  <c r="R69" i="21"/>
  <c r="R67" i="21"/>
  <c r="R65" i="21"/>
  <c r="E123" i="21"/>
  <c r="E122" i="21"/>
  <c r="E121" i="21"/>
  <c r="R60" i="21"/>
  <c r="E120" i="21"/>
  <c r="E140" i="21" s="1"/>
  <c r="E142" i="21" s="1"/>
  <c r="I131" i="19"/>
  <c r="G131" i="19"/>
  <c r="E131" i="19"/>
  <c r="M131" i="19"/>
  <c r="F131" i="19"/>
  <c r="H131" i="19"/>
  <c r="G161" i="19"/>
  <c r="E161" i="19"/>
  <c r="M161" i="19"/>
  <c r="F161" i="19"/>
  <c r="E50" i="18"/>
  <c r="E60" i="18" s="1"/>
  <c r="M60" i="18"/>
  <c r="E68" i="18" s="1"/>
  <c r="H60" i="18"/>
  <c r="E63" i="18" s="1"/>
  <c r="L60" i="18"/>
  <c r="E67" i="18" s="1"/>
  <c r="W122" i="21"/>
  <c r="E166" i="19"/>
  <c r="D163" i="19"/>
  <c r="D164" i="19" s="1"/>
  <c r="F163" i="19"/>
  <c r="H38" i="2"/>
  <c r="D38" i="2" s="1"/>
  <c r="U258" i="1"/>
  <c r="X228" i="1"/>
  <c r="U257" i="1"/>
  <c r="X227" i="1"/>
  <c r="U256" i="1"/>
  <c r="X226" i="1"/>
  <c r="U252" i="1"/>
  <c r="X222" i="1"/>
  <c r="U250" i="1"/>
  <c r="X220" i="1"/>
  <c r="U249" i="1"/>
  <c r="X219" i="1"/>
  <c r="AD9" i="1"/>
  <c r="AD28" i="1" s="1"/>
  <c r="L287" i="1"/>
  <c r="J287" i="1"/>
  <c r="H287" i="1"/>
  <c r="F287" i="1"/>
  <c r="D287" i="1"/>
  <c r="Y257" i="1"/>
  <c r="W257" i="1"/>
  <c r="S257" i="1"/>
  <c r="Q257" i="1"/>
  <c r="L257" i="1"/>
  <c r="J257" i="1"/>
  <c r="H257" i="1"/>
  <c r="F257" i="1"/>
  <c r="D257" i="1"/>
  <c r="M287" i="1"/>
  <c r="I287" i="1"/>
  <c r="E287" i="1"/>
  <c r="K287" i="1"/>
  <c r="X257" i="1"/>
  <c r="T257" i="1"/>
  <c r="P257" i="1"/>
  <c r="K257" i="1"/>
  <c r="G257" i="1"/>
  <c r="CH227" i="1"/>
  <c r="CF227" i="1"/>
  <c r="CD227" i="1"/>
  <c r="CB227" i="1"/>
  <c r="BZ227" i="1"/>
  <c r="BW227" i="1"/>
  <c r="BU227" i="1"/>
  <c r="BS227" i="1"/>
  <c r="BQ227" i="1"/>
  <c r="BO227" i="1"/>
  <c r="BJ227" i="1"/>
  <c r="BH227" i="1"/>
  <c r="BF227" i="1"/>
  <c r="BD227" i="1"/>
  <c r="BB227" i="1"/>
  <c r="AY227" i="1"/>
  <c r="AW227" i="1"/>
  <c r="AU227" i="1"/>
  <c r="AS227" i="1"/>
  <c r="AQ227" i="1"/>
  <c r="AL227" i="1"/>
  <c r="AJ227" i="1"/>
  <c r="AH227" i="1"/>
  <c r="AF227" i="1"/>
  <c r="AD227" i="1"/>
  <c r="Y227" i="1"/>
  <c r="W227" i="1"/>
  <c r="U227" i="1"/>
  <c r="S227" i="1"/>
  <c r="Q227" i="1"/>
  <c r="L227" i="1"/>
  <c r="J227" i="1"/>
  <c r="H227" i="1"/>
  <c r="F227" i="1"/>
  <c r="D227" i="1"/>
  <c r="G287" i="1"/>
  <c r="V257" i="1"/>
  <c r="R257" i="1"/>
  <c r="M257" i="1"/>
  <c r="I257" i="1"/>
  <c r="E257" i="1"/>
  <c r="CI227" i="1"/>
  <c r="CG227" i="1"/>
  <c r="CE227" i="1"/>
  <c r="CC227" i="1"/>
  <c r="CA227" i="1"/>
  <c r="BV227" i="1"/>
  <c r="BT227" i="1"/>
  <c r="BR227" i="1"/>
  <c r="BP227" i="1"/>
  <c r="BN227" i="1"/>
  <c r="BK227" i="1"/>
  <c r="BI227" i="1"/>
  <c r="BG227" i="1"/>
  <c r="BE227" i="1"/>
  <c r="BC227" i="1"/>
  <c r="AX227" i="1"/>
  <c r="AV227" i="1"/>
  <c r="AT227" i="1"/>
  <c r="AR227" i="1"/>
  <c r="AP227" i="1"/>
  <c r="AM227" i="1"/>
  <c r="AK227" i="1"/>
  <c r="AI227" i="1"/>
  <c r="AG227" i="1"/>
  <c r="AE227" i="1"/>
  <c r="V227" i="1"/>
  <c r="T227" i="1"/>
  <c r="R227" i="1"/>
  <c r="P227" i="1"/>
  <c r="AA227" i="1" s="1"/>
  <c r="M227" i="1"/>
  <c r="K227" i="1"/>
  <c r="I227" i="1"/>
  <c r="G227" i="1"/>
  <c r="E227" i="1"/>
  <c r="L197" i="1"/>
  <c r="J197" i="1"/>
  <c r="H197" i="1"/>
  <c r="F197" i="1"/>
  <c r="D197" i="1"/>
  <c r="M197" i="1"/>
  <c r="K197" i="1"/>
  <c r="I197" i="1"/>
  <c r="G197" i="1"/>
  <c r="E197" i="1"/>
  <c r="BB167" i="1"/>
  <c r="AZ167" i="1"/>
  <c r="AX167" i="1"/>
  <c r="AV167" i="1"/>
  <c r="AT167" i="1"/>
  <c r="AO167" i="1"/>
  <c r="AM167" i="1"/>
  <c r="AK167" i="1"/>
  <c r="AI167" i="1"/>
  <c r="AG167" i="1"/>
  <c r="Y167" i="1"/>
  <c r="W167" i="1"/>
  <c r="U167" i="1"/>
  <c r="S167" i="1"/>
  <c r="P167" i="1"/>
  <c r="M167" i="1"/>
  <c r="K167" i="1"/>
  <c r="I167" i="1"/>
  <c r="G167" i="1"/>
  <c r="E167" i="1"/>
  <c r="BW137" i="1"/>
  <c r="BU137" i="1"/>
  <c r="BS137" i="1"/>
  <c r="BQ137" i="1"/>
  <c r="BO137" i="1"/>
  <c r="BL137" i="1"/>
  <c r="BJ137" i="1"/>
  <c r="BH137" i="1"/>
  <c r="BF137" i="1"/>
  <c r="BD137" i="1"/>
  <c r="AZ137" i="1"/>
  <c r="AX137" i="1"/>
  <c r="AV137" i="1"/>
  <c r="AT137" i="1"/>
  <c r="AR137" i="1"/>
  <c r="AM137" i="1"/>
  <c r="AK137" i="1"/>
  <c r="AI137" i="1"/>
  <c r="AG137" i="1"/>
  <c r="AE137" i="1"/>
  <c r="AA137" i="1"/>
  <c r="X137" i="1"/>
  <c r="V137" i="1"/>
  <c r="T137" i="1"/>
  <c r="Q137" i="1"/>
  <c r="L137" i="1"/>
  <c r="J137" i="1"/>
  <c r="H137" i="1"/>
  <c r="F137" i="1"/>
  <c r="D137" i="1"/>
  <c r="Y107" i="1"/>
  <c r="W107" i="1"/>
  <c r="U107" i="1"/>
  <c r="S107" i="1"/>
  <c r="P107" i="1"/>
  <c r="M107" i="1"/>
  <c r="K107" i="1"/>
  <c r="I107" i="1"/>
  <c r="G107" i="1"/>
  <c r="E107" i="1"/>
  <c r="BA167" i="1"/>
  <c r="AY167" i="1"/>
  <c r="AW167" i="1"/>
  <c r="AU167" i="1"/>
  <c r="AS167" i="1"/>
  <c r="BC167" i="1" s="1"/>
  <c r="AP167" i="1"/>
  <c r="AN167" i="1"/>
  <c r="AL167" i="1"/>
  <c r="AJ167" i="1"/>
  <c r="AH167" i="1"/>
  <c r="AA167" i="1"/>
  <c r="X167" i="1"/>
  <c r="V167" i="1"/>
  <c r="T167" i="1"/>
  <c r="Q167" i="1"/>
  <c r="L167" i="1"/>
  <c r="J167" i="1"/>
  <c r="H167" i="1"/>
  <c r="F167" i="1"/>
  <c r="D167" i="1"/>
  <c r="BX137" i="1"/>
  <c r="BV137" i="1"/>
  <c r="BT137" i="1"/>
  <c r="BR137" i="1"/>
  <c r="BP137" i="1"/>
  <c r="BK137" i="1"/>
  <c r="BI137" i="1"/>
  <c r="BG137" i="1"/>
  <c r="BE137" i="1"/>
  <c r="BC137" i="1"/>
  <c r="AY137" i="1"/>
  <c r="AW137" i="1"/>
  <c r="AU137" i="1"/>
  <c r="AS137" i="1"/>
  <c r="AQ137" i="1"/>
  <c r="BA137" i="1" s="1"/>
  <c r="AN137" i="1"/>
  <c r="AL137" i="1"/>
  <c r="AJ137" i="1"/>
  <c r="AH137" i="1"/>
  <c r="AF137" i="1"/>
  <c r="Y137" i="1"/>
  <c r="W137" i="1"/>
  <c r="U137" i="1"/>
  <c r="S137" i="1"/>
  <c r="P137" i="1"/>
  <c r="AB137" i="1" s="1"/>
  <c r="M137" i="1"/>
  <c r="K137" i="1"/>
  <c r="I137" i="1"/>
  <c r="G137" i="1"/>
  <c r="E137" i="1"/>
  <c r="AA107" i="1"/>
  <c r="V107" i="1"/>
  <c r="Q107" i="1"/>
  <c r="L107" i="1"/>
  <c r="H107" i="1"/>
  <c r="D107" i="1"/>
  <c r="X77" i="1"/>
  <c r="V77" i="1"/>
  <c r="T77" i="1"/>
  <c r="Q77" i="1"/>
  <c r="O77" i="1"/>
  <c r="M77" i="1"/>
  <c r="K77" i="1"/>
  <c r="I77" i="1"/>
  <c r="G77" i="1"/>
  <c r="E77" i="1"/>
  <c r="AB26" i="1"/>
  <c r="X107" i="1"/>
  <c r="T107" i="1"/>
  <c r="J107" i="1"/>
  <c r="F107" i="1"/>
  <c r="Y77" i="1"/>
  <c r="W77" i="1"/>
  <c r="U77" i="1"/>
  <c r="S77" i="1"/>
  <c r="P77" i="1"/>
  <c r="L77" i="1"/>
  <c r="J77" i="1"/>
  <c r="H77" i="1"/>
  <c r="F77" i="1"/>
  <c r="D77" i="1"/>
  <c r="AC26" i="1"/>
  <c r="L285" i="1"/>
  <c r="J285" i="1"/>
  <c r="H285" i="1"/>
  <c r="F285" i="1"/>
  <c r="D285" i="1"/>
  <c r="Y255" i="1"/>
  <c r="W255" i="1"/>
  <c r="S255" i="1"/>
  <c r="Q255" i="1"/>
  <c r="L255" i="1"/>
  <c r="J255" i="1"/>
  <c r="H255" i="1"/>
  <c r="F255" i="1"/>
  <c r="D255" i="1"/>
  <c r="M285" i="1"/>
  <c r="I285" i="1"/>
  <c r="E285" i="1"/>
  <c r="G285" i="1"/>
  <c r="X255" i="1"/>
  <c r="T255" i="1"/>
  <c r="P255" i="1"/>
  <c r="K255" i="1"/>
  <c r="G255" i="1"/>
  <c r="K285" i="1"/>
  <c r="V255" i="1"/>
  <c r="R255" i="1"/>
  <c r="M255" i="1"/>
  <c r="I255" i="1"/>
  <c r="E255" i="1"/>
  <c r="CI225" i="1"/>
  <c r="CG225" i="1"/>
  <c r="CE225" i="1"/>
  <c r="CC225" i="1"/>
  <c r="CA225" i="1"/>
  <c r="BV225" i="1"/>
  <c r="BT225" i="1"/>
  <c r="BR225" i="1"/>
  <c r="BP225" i="1"/>
  <c r="BN225" i="1"/>
  <c r="BK225" i="1"/>
  <c r="BI225" i="1"/>
  <c r="BG225" i="1"/>
  <c r="BE225" i="1"/>
  <c r="BC225" i="1"/>
  <c r="AX225" i="1"/>
  <c r="AV225" i="1"/>
  <c r="AT225" i="1"/>
  <c r="AR225" i="1"/>
  <c r="AP225" i="1"/>
  <c r="AM225" i="1"/>
  <c r="AK225" i="1"/>
  <c r="AI225" i="1"/>
  <c r="AG225" i="1"/>
  <c r="AE225" i="1"/>
  <c r="V225" i="1"/>
  <c r="T225" i="1"/>
  <c r="R225" i="1"/>
  <c r="P225" i="1"/>
  <c r="M225" i="1"/>
  <c r="K225" i="1"/>
  <c r="I225" i="1"/>
  <c r="G225" i="1"/>
  <c r="E225" i="1"/>
  <c r="CH225" i="1"/>
  <c r="CD225" i="1"/>
  <c r="BZ225" i="1"/>
  <c r="BU225" i="1"/>
  <c r="BQ225" i="1"/>
  <c r="BH225" i="1"/>
  <c r="BD225" i="1"/>
  <c r="AY225" i="1"/>
  <c r="AU225" i="1"/>
  <c r="AQ225" i="1"/>
  <c r="AL225" i="1"/>
  <c r="AH225" i="1"/>
  <c r="AD225" i="1"/>
  <c r="W225" i="1"/>
  <c r="S225" i="1"/>
  <c r="J225" i="1"/>
  <c r="F225" i="1"/>
  <c r="L195" i="1"/>
  <c r="J195" i="1"/>
  <c r="H195" i="1"/>
  <c r="F195" i="1"/>
  <c r="D195" i="1"/>
  <c r="CF225" i="1"/>
  <c r="CB225" i="1"/>
  <c r="BW225" i="1"/>
  <c r="BS225" i="1"/>
  <c r="BO225" i="1"/>
  <c r="BJ225" i="1"/>
  <c r="BF225" i="1"/>
  <c r="BB225" i="1"/>
  <c r="BL225" i="1" s="1"/>
  <c r="AW225" i="1"/>
  <c r="AS225" i="1"/>
  <c r="AJ225" i="1"/>
  <c r="AF225" i="1"/>
  <c r="Y225" i="1"/>
  <c r="U225" i="1"/>
  <c r="Q225" i="1"/>
  <c r="L225" i="1"/>
  <c r="H225" i="1"/>
  <c r="D225" i="1"/>
  <c r="N225" i="1" s="1"/>
  <c r="M195" i="1"/>
  <c r="K195" i="1"/>
  <c r="I195" i="1"/>
  <c r="G195" i="1"/>
  <c r="E195" i="1"/>
  <c r="BB165" i="1"/>
  <c r="AZ165" i="1"/>
  <c r="AX165" i="1"/>
  <c r="AV165" i="1"/>
  <c r="AT165" i="1"/>
  <c r="AO165" i="1"/>
  <c r="AM165" i="1"/>
  <c r="AK165" i="1"/>
  <c r="AI165" i="1"/>
  <c r="AG165" i="1"/>
  <c r="Y165" i="1"/>
  <c r="W165" i="1"/>
  <c r="U165" i="1"/>
  <c r="S165" i="1"/>
  <c r="P165" i="1"/>
  <c r="M165" i="1"/>
  <c r="K165" i="1"/>
  <c r="I165" i="1"/>
  <c r="G165" i="1"/>
  <c r="E165" i="1"/>
  <c r="BW135" i="1"/>
  <c r="BU135" i="1"/>
  <c r="BS135" i="1"/>
  <c r="BQ135" i="1"/>
  <c r="BO135" i="1"/>
  <c r="BL135" i="1"/>
  <c r="BJ135" i="1"/>
  <c r="BH135" i="1"/>
  <c r="BF135" i="1"/>
  <c r="BD135" i="1"/>
  <c r="AZ135" i="1"/>
  <c r="AX135" i="1"/>
  <c r="AV135" i="1"/>
  <c r="AT135" i="1"/>
  <c r="AR135" i="1"/>
  <c r="AM135" i="1"/>
  <c r="AK135" i="1"/>
  <c r="AI135" i="1"/>
  <c r="AG135" i="1"/>
  <c r="AE135" i="1"/>
  <c r="AA135" i="1"/>
  <c r="X135" i="1"/>
  <c r="V135" i="1"/>
  <c r="T135" i="1"/>
  <c r="Q135" i="1"/>
  <c r="L135" i="1"/>
  <c r="J135" i="1"/>
  <c r="H135" i="1"/>
  <c r="F135" i="1"/>
  <c r="D135" i="1"/>
  <c r="Y105" i="1"/>
  <c r="W105" i="1"/>
  <c r="U105" i="1"/>
  <c r="S105" i="1"/>
  <c r="P105" i="1"/>
  <c r="M105" i="1"/>
  <c r="K105" i="1"/>
  <c r="I105" i="1"/>
  <c r="G105" i="1"/>
  <c r="E105" i="1"/>
  <c r="BA165" i="1"/>
  <c r="AY165" i="1"/>
  <c r="AW165" i="1"/>
  <c r="AU165" i="1"/>
  <c r="AS165" i="1"/>
  <c r="BC165" i="1" s="1"/>
  <c r="AP165" i="1"/>
  <c r="AN165" i="1"/>
  <c r="AL165" i="1"/>
  <c r="AJ165" i="1"/>
  <c r="AH165" i="1"/>
  <c r="AA165" i="1"/>
  <c r="X165" i="1"/>
  <c r="V165" i="1"/>
  <c r="T165" i="1"/>
  <c r="Q165" i="1"/>
  <c r="L165" i="1"/>
  <c r="J165" i="1"/>
  <c r="H165" i="1"/>
  <c r="F165" i="1"/>
  <c r="D165" i="1"/>
  <c r="BV135" i="1"/>
  <c r="BR135" i="1"/>
  <c r="BI135" i="1"/>
  <c r="BE135" i="1"/>
  <c r="AW135" i="1"/>
  <c r="AS135" i="1"/>
  <c r="AN135" i="1"/>
  <c r="AJ135" i="1"/>
  <c r="AF135" i="1"/>
  <c r="Y135" i="1"/>
  <c r="U135" i="1"/>
  <c r="P135" i="1"/>
  <c r="K135" i="1"/>
  <c r="G135" i="1"/>
  <c r="AA105" i="1"/>
  <c r="V105" i="1"/>
  <c r="Q105" i="1"/>
  <c r="L105" i="1"/>
  <c r="H105" i="1"/>
  <c r="D105" i="1"/>
  <c r="X75" i="1"/>
  <c r="V75" i="1"/>
  <c r="T75" i="1"/>
  <c r="Q75" i="1"/>
  <c r="O75" i="1"/>
  <c r="M75" i="1"/>
  <c r="K75" i="1"/>
  <c r="I75" i="1"/>
  <c r="G75" i="1"/>
  <c r="E75" i="1"/>
  <c r="BX135" i="1"/>
  <c r="BT135" i="1"/>
  <c r="BP135" i="1"/>
  <c r="BK135" i="1"/>
  <c r="BG135" i="1"/>
  <c r="BC135" i="1"/>
  <c r="AY135" i="1"/>
  <c r="AU135" i="1"/>
  <c r="AQ135" i="1"/>
  <c r="BA135" i="1" s="1"/>
  <c r="AL135" i="1"/>
  <c r="AH135" i="1"/>
  <c r="W135" i="1"/>
  <c r="S135" i="1"/>
  <c r="M135" i="1"/>
  <c r="I135" i="1"/>
  <c r="E135" i="1"/>
  <c r="X105" i="1"/>
  <c r="T105" i="1"/>
  <c r="J105" i="1"/>
  <c r="F105" i="1"/>
  <c r="Y75" i="1"/>
  <c r="W75" i="1"/>
  <c r="U75" i="1"/>
  <c r="S75" i="1"/>
  <c r="P75" i="1"/>
  <c r="L75" i="1"/>
  <c r="J75" i="1"/>
  <c r="H75" i="1"/>
  <c r="F75" i="1"/>
  <c r="D75" i="1"/>
  <c r="AC24" i="1"/>
  <c r="AB24" i="1"/>
  <c r="L283" i="1"/>
  <c r="J283" i="1"/>
  <c r="H283" i="1"/>
  <c r="F283" i="1"/>
  <c r="D283" i="1"/>
  <c r="Y253" i="1"/>
  <c r="W253" i="1"/>
  <c r="S253" i="1"/>
  <c r="Q253" i="1"/>
  <c r="L253" i="1"/>
  <c r="J253" i="1"/>
  <c r="H253" i="1"/>
  <c r="F253" i="1"/>
  <c r="D253" i="1"/>
  <c r="M283" i="1"/>
  <c r="I283" i="1"/>
  <c r="E283" i="1"/>
  <c r="K283" i="1"/>
  <c r="X253" i="1"/>
  <c r="T253" i="1"/>
  <c r="P253" i="1"/>
  <c r="K253" i="1"/>
  <c r="G253" i="1"/>
  <c r="G283" i="1"/>
  <c r="V253" i="1"/>
  <c r="R253" i="1"/>
  <c r="M253" i="1"/>
  <c r="I253" i="1"/>
  <c r="E253" i="1"/>
  <c r="CI223" i="1"/>
  <c r="CG223" i="1"/>
  <c r="CE223" i="1"/>
  <c r="CC223" i="1"/>
  <c r="CA223" i="1"/>
  <c r="BV223" i="1"/>
  <c r="BT223" i="1"/>
  <c r="BR223" i="1"/>
  <c r="BP223" i="1"/>
  <c r="BN223" i="1"/>
  <c r="BK223" i="1"/>
  <c r="BI223" i="1"/>
  <c r="BG223" i="1"/>
  <c r="BE223" i="1"/>
  <c r="BC223" i="1"/>
  <c r="AX223" i="1"/>
  <c r="AV223" i="1"/>
  <c r="AT223" i="1"/>
  <c r="AR223" i="1"/>
  <c r="AP223" i="1"/>
  <c r="AM223" i="1"/>
  <c r="AK223" i="1"/>
  <c r="AI223" i="1"/>
  <c r="AG223" i="1"/>
  <c r="AE223" i="1"/>
  <c r="V223" i="1"/>
  <c r="T223" i="1"/>
  <c r="R223" i="1"/>
  <c r="P223" i="1"/>
  <c r="M223" i="1"/>
  <c r="K223" i="1"/>
  <c r="I223" i="1"/>
  <c r="G223" i="1"/>
  <c r="E223" i="1"/>
  <c r="L193" i="1"/>
  <c r="J193" i="1"/>
  <c r="H193" i="1"/>
  <c r="F193" i="1"/>
  <c r="D193" i="1"/>
  <c r="CH223" i="1"/>
  <c r="CF223" i="1"/>
  <c r="CD223" i="1"/>
  <c r="CB223" i="1"/>
  <c r="BZ223" i="1"/>
  <c r="CJ223" i="1" s="1"/>
  <c r="BW223" i="1"/>
  <c r="BU223" i="1"/>
  <c r="BS223" i="1"/>
  <c r="BQ223" i="1"/>
  <c r="BO223" i="1"/>
  <c r="BJ223" i="1"/>
  <c r="BH223" i="1"/>
  <c r="BF223" i="1"/>
  <c r="BD223" i="1"/>
  <c r="BB223" i="1"/>
  <c r="BL223" i="1" s="1"/>
  <c r="AY223" i="1"/>
  <c r="AW223" i="1"/>
  <c r="AU223" i="1"/>
  <c r="AS223" i="1"/>
  <c r="AQ223" i="1"/>
  <c r="AL223" i="1"/>
  <c r="AJ223" i="1"/>
  <c r="AH223" i="1"/>
  <c r="AF223" i="1"/>
  <c r="AD223" i="1"/>
  <c r="AN223" i="1" s="1"/>
  <c r="Y223" i="1"/>
  <c r="W223" i="1"/>
  <c r="U223" i="1"/>
  <c r="S223" i="1"/>
  <c r="Q223" i="1"/>
  <c r="L223" i="1"/>
  <c r="J223" i="1"/>
  <c r="H223" i="1"/>
  <c r="F223" i="1"/>
  <c r="D223" i="1"/>
  <c r="N223" i="1" s="1"/>
  <c r="M193" i="1"/>
  <c r="K193" i="1"/>
  <c r="I193" i="1"/>
  <c r="G193" i="1"/>
  <c r="E193" i="1"/>
  <c r="BB163" i="1"/>
  <c r="AZ163" i="1"/>
  <c r="AX163" i="1"/>
  <c r="AV163" i="1"/>
  <c r="AT163" i="1"/>
  <c r="AO163" i="1"/>
  <c r="AM163" i="1"/>
  <c r="AK163" i="1"/>
  <c r="AI163" i="1"/>
  <c r="AG163" i="1"/>
  <c r="Y163" i="1"/>
  <c r="W163" i="1"/>
  <c r="U163" i="1"/>
  <c r="S163" i="1"/>
  <c r="P163" i="1"/>
  <c r="M163" i="1"/>
  <c r="K163" i="1"/>
  <c r="I163" i="1"/>
  <c r="G163" i="1"/>
  <c r="E163" i="1"/>
  <c r="BW133" i="1"/>
  <c r="BU133" i="1"/>
  <c r="BS133" i="1"/>
  <c r="BQ133" i="1"/>
  <c r="BO133" i="1"/>
  <c r="BL133" i="1"/>
  <c r="BJ133" i="1"/>
  <c r="BH133" i="1"/>
  <c r="BF133" i="1"/>
  <c r="BD133" i="1"/>
  <c r="AZ133" i="1"/>
  <c r="AX133" i="1"/>
  <c r="AV133" i="1"/>
  <c r="AT133" i="1"/>
  <c r="AR133" i="1"/>
  <c r="AM133" i="1"/>
  <c r="AK133" i="1"/>
  <c r="AI133" i="1"/>
  <c r="AG133" i="1"/>
  <c r="AE133" i="1"/>
  <c r="AA133" i="1"/>
  <c r="X133" i="1"/>
  <c r="V133" i="1"/>
  <c r="T133" i="1"/>
  <c r="Q133" i="1"/>
  <c r="L133" i="1"/>
  <c r="J133" i="1"/>
  <c r="H133" i="1"/>
  <c r="F133" i="1"/>
  <c r="D133" i="1"/>
  <c r="Y103" i="1"/>
  <c r="W103" i="1"/>
  <c r="U103" i="1"/>
  <c r="S103" i="1"/>
  <c r="P103" i="1"/>
  <c r="M103" i="1"/>
  <c r="K103" i="1"/>
  <c r="I103" i="1"/>
  <c r="G103" i="1"/>
  <c r="E103" i="1"/>
  <c r="BA163" i="1"/>
  <c r="AY163" i="1"/>
  <c r="AW163" i="1"/>
  <c r="AU163" i="1"/>
  <c r="AS163" i="1"/>
  <c r="BC163" i="1" s="1"/>
  <c r="AP163" i="1"/>
  <c r="AN163" i="1"/>
  <c r="AL163" i="1"/>
  <c r="AJ163" i="1"/>
  <c r="AH163" i="1"/>
  <c r="AA163" i="1"/>
  <c r="X163" i="1"/>
  <c r="V163" i="1"/>
  <c r="T163" i="1"/>
  <c r="Q163" i="1"/>
  <c r="L163" i="1"/>
  <c r="J163" i="1"/>
  <c r="H163" i="1"/>
  <c r="F163" i="1"/>
  <c r="D163" i="1"/>
  <c r="BV133" i="1"/>
  <c r="BR133" i="1"/>
  <c r="BI133" i="1"/>
  <c r="BE133" i="1"/>
  <c r="AW133" i="1"/>
  <c r="AS133" i="1"/>
  <c r="AN133" i="1"/>
  <c r="AJ133" i="1"/>
  <c r="AF133" i="1"/>
  <c r="Y133" i="1"/>
  <c r="U133" i="1"/>
  <c r="P133" i="1"/>
  <c r="K133" i="1"/>
  <c r="G133" i="1"/>
  <c r="AA103" i="1"/>
  <c r="V103" i="1"/>
  <c r="Q103" i="1"/>
  <c r="L103" i="1"/>
  <c r="H103" i="1"/>
  <c r="D103" i="1"/>
  <c r="X73" i="1"/>
  <c r="V73" i="1"/>
  <c r="T73" i="1"/>
  <c r="Q73" i="1"/>
  <c r="O73" i="1"/>
  <c r="M73" i="1"/>
  <c r="K73" i="1"/>
  <c r="I73" i="1"/>
  <c r="G73" i="1"/>
  <c r="E73" i="1"/>
  <c r="AB22" i="1"/>
  <c r="BX133" i="1"/>
  <c r="BT133" i="1"/>
  <c r="BP133" i="1"/>
  <c r="BK133" i="1"/>
  <c r="BG133" i="1"/>
  <c r="BC133" i="1"/>
  <c r="BM133" i="1" s="1"/>
  <c r="AY133" i="1"/>
  <c r="AU133" i="1"/>
  <c r="AQ133" i="1"/>
  <c r="AL133" i="1"/>
  <c r="AH133" i="1"/>
  <c r="W133" i="1"/>
  <c r="S133" i="1"/>
  <c r="M133" i="1"/>
  <c r="I133" i="1"/>
  <c r="E133" i="1"/>
  <c r="X103" i="1"/>
  <c r="T103" i="1"/>
  <c r="J103" i="1"/>
  <c r="F103" i="1"/>
  <c r="Y73" i="1"/>
  <c r="W73" i="1"/>
  <c r="U73" i="1"/>
  <c r="S73" i="1"/>
  <c r="P73" i="1"/>
  <c r="L73" i="1"/>
  <c r="J73" i="1"/>
  <c r="H73" i="1"/>
  <c r="F73" i="1"/>
  <c r="D73" i="1"/>
  <c r="AC22" i="1"/>
  <c r="L281" i="1"/>
  <c r="J281" i="1"/>
  <c r="H281" i="1"/>
  <c r="F281" i="1"/>
  <c r="D281" i="1"/>
  <c r="Y251" i="1"/>
  <c r="W251" i="1"/>
  <c r="S251" i="1"/>
  <c r="Q251" i="1"/>
  <c r="L251" i="1"/>
  <c r="J251" i="1"/>
  <c r="H251" i="1"/>
  <c r="F251" i="1"/>
  <c r="D251" i="1"/>
  <c r="M281" i="1"/>
  <c r="I281" i="1"/>
  <c r="E281" i="1"/>
  <c r="G281" i="1"/>
  <c r="X251" i="1"/>
  <c r="T251" i="1"/>
  <c r="P251" i="1"/>
  <c r="K251" i="1"/>
  <c r="G251" i="1"/>
  <c r="K281" i="1"/>
  <c r="V251" i="1"/>
  <c r="R251" i="1"/>
  <c r="M251" i="1"/>
  <c r="I251" i="1"/>
  <c r="E251" i="1"/>
  <c r="CI221" i="1"/>
  <c r="CG221" i="1"/>
  <c r="CE221" i="1"/>
  <c r="CC221" i="1"/>
  <c r="CA221" i="1"/>
  <c r="BV221" i="1"/>
  <c r="BT221" i="1"/>
  <c r="BR221" i="1"/>
  <c r="BP221" i="1"/>
  <c r="BN221" i="1"/>
  <c r="BK221" i="1"/>
  <c r="BI221" i="1"/>
  <c r="BG221" i="1"/>
  <c r="BE221" i="1"/>
  <c r="BC221" i="1"/>
  <c r="AX221" i="1"/>
  <c r="AV221" i="1"/>
  <c r="AT221" i="1"/>
  <c r="AR221" i="1"/>
  <c r="AP221" i="1"/>
  <c r="AM221" i="1"/>
  <c r="AK221" i="1"/>
  <c r="AI221" i="1"/>
  <c r="AG221" i="1"/>
  <c r="AE221" i="1"/>
  <c r="V221" i="1"/>
  <c r="T221" i="1"/>
  <c r="R221" i="1"/>
  <c r="P221" i="1"/>
  <c r="M221" i="1"/>
  <c r="K221" i="1"/>
  <c r="I221" i="1"/>
  <c r="G221" i="1"/>
  <c r="E221" i="1"/>
  <c r="L191" i="1"/>
  <c r="J191" i="1"/>
  <c r="H191" i="1"/>
  <c r="F191" i="1"/>
  <c r="D191" i="1"/>
  <c r="CH221" i="1"/>
  <c r="CF221" i="1"/>
  <c r="CD221" i="1"/>
  <c r="CB221" i="1"/>
  <c r="BZ221" i="1"/>
  <c r="CJ221" i="1" s="1"/>
  <c r="BW221" i="1"/>
  <c r="BU221" i="1"/>
  <c r="BS221" i="1"/>
  <c r="BQ221" i="1"/>
  <c r="BO221" i="1"/>
  <c r="BJ221" i="1"/>
  <c r="BH221" i="1"/>
  <c r="BF221" i="1"/>
  <c r="BD221" i="1"/>
  <c r="BB221" i="1"/>
  <c r="BL221" i="1" s="1"/>
  <c r="AY221" i="1"/>
  <c r="AW221" i="1"/>
  <c r="AU221" i="1"/>
  <c r="AS221" i="1"/>
  <c r="AQ221" i="1"/>
  <c r="AL221" i="1"/>
  <c r="AJ221" i="1"/>
  <c r="AH221" i="1"/>
  <c r="AF221" i="1"/>
  <c r="AD221" i="1"/>
  <c r="AN221" i="1" s="1"/>
  <c r="Y221" i="1"/>
  <c r="W221" i="1"/>
  <c r="U221" i="1"/>
  <c r="S221" i="1"/>
  <c r="Q221" i="1"/>
  <c r="L221" i="1"/>
  <c r="J221" i="1"/>
  <c r="H221" i="1"/>
  <c r="F221" i="1"/>
  <c r="D221" i="1"/>
  <c r="N221" i="1" s="1"/>
  <c r="M191" i="1"/>
  <c r="K191" i="1"/>
  <c r="I191" i="1"/>
  <c r="G191" i="1"/>
  <c r="E191" i="1"/>
  <c r="BB161" i="1"/>
  <c r="AZ161" i="1"/>
  <c r="AX161" i="1"/>
  <c r="AV161" i="1"/>
  <c r="AT161" i="1"/>
  <c r="AO161" i="1"/>
  <c r="AM161" i="1"/>
  <c r="AK161" i="1"/>
  <c r="AI161" i="1"/>
  <c r="AG161" i="1"/>
  <c r="Y161" i="1"/>
  <c r="W161" i="1"/>
  <c r="U161" i="1"/>
  <c r="S161" i="1"/>
  <c r="P161" i="1"/>
  <c r="M161" i="1"/>
  <c r="K161" i="1"/>
  <c r="I161" i="1"/>
  <c r="G161" i="1"/>
  <c r="E161" i="1"/>
  <c r="BW131" i="1"/>
  <c r="BU131" i="1"/>
  <c r="BS131" i="1"/>
  <c r="BQ131" i="1"/>
  <c r="BO131" i="1"/>
  <c r="BL131" i="1"/>
  <c r="BJ131" i="1"/>
  <c r="BH131" i="1"/>
  <c r="BF131" i="1"/>
  <c r="BD131" i="1"/>
  <c r="AZ131" i="1"/>
  <c r="AX131" i="1"/>
  <c r="AV131" i="1"/>
  <c r="AT131" i="1"/>
  <c r="AR131" i="1"/>
  <c r="AM131" i="1"/>
  <c r="AK131" i="1"/>
  <c r="AI131" i="1"/>
  <c r="AG131" i="1"/>
  <c r="AE131" i="1"/>
  <c r="AA131" i="1"/>
  <c r="X131" i="1"/>
  <c r="V131" i="1"/>
  <c r="T131" i="1"/>
  <c r="Q131" i="1"/>
  <c r="L131" i="1"/>
  <c r="J131" i="1"/>
  <c r="H131" i="1"/>
  <c r="F131" i="1"/>
  <c r="D131" i="1"/>
  <c r="Y101" i="1"/>
  <c r="W101" i="1"/>
  <c r="U101" i="1"/>
  <c r="S101" i="1"/>
  <c r="P101" i="1"/>
  <c r="M101" i="1"/>
  <c r="K101" i="1"/>
  <c r="I101" i="1"/>
  <c r="G101" i="1"/>
  <c r="E101" i="1"/>
  <c r="BA161" i="1"/>
  <c r="AY161" i="1"/>
  <c r="AW161" i="1"/>
  <c r="AU161" i="1"/>
  <c r="AS161" i="1"/>
  <c r="BC161" i="1" s="1"/>
  <c r="AP161" i="1"/>
  <c r="AN161" i="1"/>
  <c r="AL161" i="1"/>
  <c r="AJ161" i="1"/>
  <c r="AH161" i="1"/>
  <c r="AA161" i="1"/>
  <c r="X161" i="1"/>
  <c r="V161" i="1"/>
  <c r="T161" i="1"/>
  <c r="Q161" i="1"/>
  <c r="L161" i="1"/>
  <c r="J161" i="1"/>
  <c r="H161" i="1"/>
  <c r="F161" i="1"/>
  <c r="D161" i="1"/>
  <c r="BV131" i="1"/>
  <c r="BR131" i="1"/>
  <c r="BI131" i="1"/>
  <c r="BE131" i="1"/>
  <c r="AW131" i="1"/>
  <c r="AS131" i="1"/>
  <c r="AN131" i="1"/>
  <c r="AJ131" i="1"/>
  <c r="AF131" i="1"/>
  <c r="Y131" i="1"/>
  <c r="U131" i="1"/>
  <c r="P131" i="1"/>
  <c r="K131" i="1"/>
  <c r="G131" i="1"/>
  <c r="AA101" i="1"/>
  <c r="V101" i="1"/>
  <c r="Q101" i="1"/>
  <c r="L101" i="1"/>
  <c r="H101" i="1"/>
  <c r="D101" i="1"/>
  <c r="X71" i="1"/>
  <c r="V71" i="1"/>
  <c r="T71" i="1"/>
  <c r="Q71" i="1"/>
  <c r="O71" i="1"/>
  <c r="M71" i="1"/>
  <c r="K71" i="1"/>
  <c r="I71" i="1"/>
  <c r="G71" i="1"/>
  <c r="E71" i="1"/>
  <c r="BX131" i="1"/>
  <c r="BT131" i="1"/>
  <c r="BP131" i="1"/>
  <c r="BK131" i="1"/>
  <c r="BG131" i="1"/>
  <c r="BC131" i="1"/>
  <c r="AY131" i="1"/>
  <c r="AU131" i="1"/>
  <c r="AQ131" i="1"/>
  <c r="BA131" i="1" s="1"/>
  <c r="AL131" i="1"/>
  <c r="AH131" i="1"/>
  <c r="W131" i="1"/>
  <c r="S131" i="1"/>
  <c r="M131" i="1"/>
  <c r="I131" i="1"/>
  <c r="E131" i="1"/>
  <c r="X101" i="1"/>
  <c r="T101" i="1"/>
  <c r="J101" i="1"/>
  <c r="F101" i="1"/>
  <c r="Y71" i="1"/>
  <c r="W71" i="1"/>
  <c r="U71" i="1"/>
  <c r="S71" i="1"/>
  <c r="P71" i="1"/>
  <c r="L71" i="1"/>
  <c r="J71" i="1"/>
  <c r="H71" i="1"/>
  <c r="F71" i="1"/>
  <c r="D71" i="1"/>
  <c r="AC20" i="1"/>
  <c r="AB20" i="1"/>
  <c r="L279" i="1"/>
  <c r="J279" i="1"/>
  <c r="H279" i="1"/>
  <c r="F279" i="1"/>
  <c r="D279" i="1"/>
  <c r="Y249" i="1"/>
  <c r="W249" i="1"/>
  <c r="S249" i="1"/>
  <c r="Q249" i="1"/>
  <c r="L249" i="1"/>
  <c r="J249" i="1"/>
  <c r="H249" i="1"/>
  <c r="F249" i="1"/>
  <c r="D249" i="1"/>
  <c r="M279" i="1"/>
  <c r="I279" i="1"/>
  <c r="E279" i="1"/>
  <c r="K279" i="1"/>
  <c r="X249" i="1"/>
  <c r="T249" i="1"/>
  <c r="P249" i="1"/>
  <c r="K249" i="1"/>
  <c r="G249" i="1"/>
  <c r="G279" i="1"/>
  <c r="V249" i="1"/>
  <c r="R249" i="1"/>
  <c r="M249" i="1"/>
  <c r="I249" i="1"/>
  <c r="E249" i="1"/>
  <c r="CI219" i="1"/>
  <c r="CG219" i="1"/>
  <c r="CE219" i="1"/>
  <c r="CC219" i="1"/>
  <c r="CA219" i="1"/>
  <c r="BV219" i="1"/>
  <c r="BT219" i="1"/>
  <c r="BR219" i="1"/>
  <c r="BP219" i="1"/>
  <c r="BN219" i="1"/>
  <c r="BK219" i="1"/>
  <c r="BI219" i="1"/>
  <c r="BG219" i="1"/>
  <c r="BE219" i="1"/>
  <c r="BC219" i="1"/>
  <c r="AX219" i="1"/>
  <c r="AV219" i="1"/>
  <c r="AT219" i="1"/>
  <c r="AR219" i="1"/>
  <c r="AP219" i="1"/>
  <c r="AM219" i="1"/>
  <c r="AK219" i="1"/>
  <c r="AI219" i="1"/>
  <c r="AG219" i="1"/>
  <c r="AE219" i="1"/>
  <c r="V219" i="1"/>
  <c r="T219" i="1"/>
  <c r="R219" i="1"/>
  <c r="P219" i="1"/>
  <c r="M219" i="1"/>
  <c r="K219" i="1"/>
  <c r="I219" i="1"/>
  <c r="G219" i="1"/>
  <c r="E219" i="1"/>
  <c r="L189" i="1"/>
  <c r="J189" i="1"/>
  <c r="H189" i="1"/>
  <c r="F189" i="1"/>
  <c r="D189" i="1"/>
  <c r="CH219" i="1"/>
  <c r="CF219" i="1"/>
  <c r="CD219" i="1"/>
  <c r="CB219" i="1"/>
  <c r="BZ219" i="1"/>
  <c r="CJ219" i="1" s="1"/>
  <c r="BW219" i="1"/>
  <c r="BU219" i="1"/>
  <c r="BS219" i="1"/>
  <c r="BQ219" i="1"/>
  <c r="BO219" i="1"/>
  <c r="BJ219" i="1"/>
  <c r="BH219" i="1"/>
  <c r="BF219" i="1"/>
  <c r="BD219" i="1"/>
  <c r="BB219" i="1"/>
  <c r="BL219" i="1" s="1"/>
  <c r="AY219" i="1"/>
  <c r="AW219" i="1"/>
  <c r="AU219" i="1"/>
  <c r="AS219" i="1"/>
  <c r="AQ219" i="1"/>
  <c r="AL219" i="1"/>
  <c r="AJ219" i="1"/>
  <c r="AH219" i="1"/>
  <c r="AF219" i="1"/>
  <c r="AD219" i="1"/>
  <c r="AN219" i="1" s="1"/>
  <c r="Y219" i="1"/>
  <c r="W219" i="1"/>
  <c r="U219" i="1"/>
  <c r="S219" i="1"/>
  <c r="Q219" i="1"/>
  <c r="L219" i="1"/>
  <c r="J219" i="1"/>
  <c r="H219" i="1"/>
  <c r="F219" i="1"/>
  <c r="D219" i="1"/>
  <c r="N219" i="1" s="1"/>
  <c r="M189" i="1"/>
  <c r="K189" i="1"/>
  <c r="I189" i="1"/>
  <c r="G189" i="1"/>
  <c r="E189" i="1"/>
  <c r="BB159" i="1"/>
  <c r="AZ159" i="1"/>
  <c r="AX159" i="1"/>
  <c r="AV159" i="1"/>
  <c r="AT159" i="1"/>
  <c r="AO159" i="1"/>
  <c r="AM159" i="1"/>
  <c r="AK159" i="1"/>
  <c r="AI159" i="1"/>
  <c r="AG159" i="1"/>
  <c r="Y159" i="1"/>
  <c r="W159" i="1"/>
  <c r="U159" i="1"/>
  <c r="S159" i="1"/>
  <c r="P159" i="1"/>
  <c r="M159" i="1"/>
  <c r="K159" i="1"/>
  <c r="I159" i="1"/>
  <c r="G159" i="1"/>
  <c r="E159" i="1"/>
  <c r="BW129" i="1"/>
  <c r="BU129" i="1"/>
  <c r="BS129" i="1"/>
  <c r="BQ129" i="1"/>
  <c r="BO129" i="1"/>
  <c r="BL129" i="1"/>
  <c r="BJ129" i="1"/>
  <c r="BH129" i="1"/>
  <c r="BF129" i="1"/>
  <c r="BD129" i="1"/>
  <c r="AZ129" i="1"/>
  <c r="AX129" i="1"/>
  <c r="AV129" i="1"/>
  <c r="AT129" i="1"/>
  <c r="AR129" i="1"/>
  <c r="AM129" i="1"/>
  <c r="AK129" i="1"/>
  <c r="AI129" i="1"/>
  <c r="AG129" i="1"/>
  <c r="AE129" i="1"/>
  <c r="AA129" i="1"/>
  <c r="X129" i="1"/>
  <c r="V129" i="1"/>
  <c r="T129" i="1"/>
  <c r="Q129" i="1"/>
  <c r="L129" i="1"/>
  <c r="J129" i="1"/>
  <c r="H129" i="1"/>
  <c r="F129" i="1"/>
  <c r="D129" i="1"/>
  <c r="Y99" i="1"/>
  <c r="W99" i="1"/>
  <c r="U99" i="1"/>
  <c r="S99" i="1"/>
  <c r="P99" i="1"/>
  <c r="M99" i="1"/>
  <c r="K99" i="1"/>
  <c r="I99" i="1"/>
  <c r="G99" i="1"/>
  <c r="E99" i="1"/>
  <c r="BA159" i="1"/>
  <c r="AY159" i="1"/>
  <c r="AW159" i="1"/>
  <c r="AU159" i="1"/>
  <c r="AS159" i="1"/>
  <c r="BC159" i="1" s="1"/>
  <c r="AP159" i="1"/>
  <c r="AN159" i="1"/>
  <c r="AL159" i="1"/>
  <c r="AJ159" i="1"/>
  <c r="AH159" i="1"/>
  <c r="AA159" i="1"/>
  <c r="X159" i="1"/>
  <c r="V159" i="1"/>
  <c r="T159" i="1"/>
  <c r="Q159" i="1"/>
  <c r="L159" i="1"/>
  <c r="J159" i="1"/>
  <c r="H159" i="1"/>
  <c r="F159" i="1"/>
  <c r="D159" i="1"/>
  <c r="BV129" i="1"/>
  <c r="BR129" i="1"/>
  <c r="BI129" i="1"/>
  <c r="BE129" i="1"/>
  <c r="AW129" i="1"/>
  <c r="AS129" i="1"/>
  <c r="AN129" i="1"/>
  <c r="AJ129" i="1"/>
  <c r="AF129" i="1"/>
  <c r="Y129" i="1"/>
  <c r="U129" i="1"/>
  <c r="P129" i="1"/>
  <c r="K129" i="1"/>
  <c r="G129" i="1"/>
  <c r="AA99" i="1"/>
  <c r="V99" i="1"/>
  <c r="Q99" i="1"/>
  <c r="L99" i="1"/>
  <c r="H99" i="1"/>
  <c r="D99" i="1"/>
  <c r="X69" i="1"/>
  <c r="V69" i="1"/>
  <c r="T69" i="1"/>
  <c r="Q69" i="1"/>
  <c r="O69" i="1"/>
  <c r="M69" i="1"/>
  <c r="K69" i="1"/>
  <c r="I69" i="1"/>
  <c r="G69" i="1"/>
  <c r="E69" i="1"/>
  <c r="BX129" i="1"/>
  <c r="BT129" i="1"/>
  <c r="BP129" i="1"/>
  <c r="BK129" i="1"/>
  <c r="BG129" i="1"/>
  <c r="BC129" i="1"/>
  <c r="AY129" i="1"/>
  <c r="AU129" i="1"/>
  <c r="AQ129" i="1"/>
  <c r="BA129" i="1" s="1"/>
  <c r="AL129" i="1"/>
  <c r="AH129" i="1"/>
  <c r="W129" i="1"/>
  <c r="S129" i="1"/>
  <c r="M129" i="1"/>
  <c r="I129" i="1"/>
  <c r="E129" i="1"/>
  <c r="X99" i="1"/>
  <c r="T99" i="1"/>
  <c r="J99" i="1"/>
  <c r="F99" i="1"/>
  <c r="Y69" i="1"/>
  <c r="W69" i="1"/>
  <c r="U69" i="1"/>
  <c r="S69" i="1"/>
  <c r="P69" i="1"/>
  <c r="L69" i="1"/>
  <c r="J69" i="1"/>
  <c r="H69" i="1"/>
  <c r="F69" i="1"/>
  <c r="D69" i="1"/>
  <c r="AC18" i="1"/>
  <c r="AB18" i="1"/>
  <c r="L277" i="1"/>
  <c r="J277" i="1"/>
  <c r="H277" i="1"/>
  <c r="F277" i="1"/>
  <c r="D277" i="1"/>
  <c r="M277" i="1"/>
  <c r="I277" i="1"/>
  <c r="G277" i="1"/>
  <c r="X247" i="1"/>
  <c r="V247" i="1"/>
  <c r="T247" i="1"/>
  <c r="R247" i="1"/>
  <c r="P247" i="1"/>
  <c r="M247" i="1"/>
  <c r="K247" i="1"/>
  <c r="I247" i="1"/>
  <c r="G247" i="1"/>
  <c r="E247" i="1"/>
  <c r="K277" i="1"/>
  <c r="E277" i="1"/>
  <c r="Y247" i="1"/>
  <c r="W247" i="1"/>
  <c r="S247" i="1"/>
  <c r="Q247" i="1"/>
  <c r="L247" i="1"/>
  <c r="J247" i="1"/>
  <c r="H247" i="1"/>
  <c r="F247" i="1"/>
  <c r="D247" i="1"/>
  <c r="N247" i="1" s="1"/>
  <c r="CI217" i="1"/>
  <c r="CG217" i="1"/>
  <c r="CE217" i="1"/>
  <c r="CC217" i="1"/>
  <c r="CA217" i="1"/>
  <c r="BV217" i="1"/>
  <c r="BT217" i="1"/>
  <c r="BR217" i="1"/>
  <c r="BP217" i="1"/>
  <c r="BN217" i="1"/>
  <c r="BK217" i="1"/>
  <c r="BI217" i="1"/>
  <c r="BG217" i="1"/>
  <c r="BE217" i="1"/>
  <c r="BC217" i="1"/>
  <c r="AX217" i="1"/>
  <c r="AV217" i="1"/>
  <c r="AT217" i="1"/>
  <c r="AR217" i="1"/>
  <c r="AP217" i="1"/>
  <c r="AM217" i="1"/>
  <c r="AK217" i="1"/>
  <c r="AI217" i="1"/>
  <c r="AG217" i="1"/>
  <c r="AE217" i="1"/>
  <c r="V217" i="1"/>
  <c r="T217" i="1"/>
  <c r="R217" i="1"/>
  <c r="P217" i="1"/>
  <c r="M217" i="1"/>
  <c r="K217" i="1"/>
  <c r="I217" i="1"/>
  <c r="G217" i="1"/>
  <c r="E217" i="1"/>
  <c r="CH217" i="1"/>
  <c r="CF217" i="1"/>
  <c r="CD217" i="1"/>
  <c r="CB217" i="1"/>
  <c r="BZ217" i="1"/>
  <c r="BW217" i="1"/>
  <c r="BU217" i="1"/>
  <c r="BS217" i="1"/>
  <c r="BQ217" i="1"/>
  <c r="BO217" i="1"/>
  <c r="BJ217" i="1"/>
  <c r="BH217" i="1"/>
  <c r="BF217" i="1"/>
  <c r="BD217" i="1"/>
  <c r="BB217" i="1"/>
  <c r="AY217" i="1"/>
  <c r="AW217" i="1"/>
  <c r="AU217" i="1"/>
  <c r="AS217" i="1"/>
  <c r="AQ217" i="1"/>
  <c r="AL217" i="1"/>
  <c r="AJ217" i="1"/>
  <c r="AH217" i="1"/>
  <c r="AF217" i="1"/>
  <c r="AD217" i="1"/>
  <c r="Y217" i="1"/>
  <c r="W217" i="1"/>
  <c r="U217" i="1"/>
  <c r="S217" i="1"/>
  <c r="Q217" i="1"/>
  <c r="L217" i="1"/>
  <c r="J217" i="1"/>
  <c r="H217" i="1"/>
  <c r="F217" i="1"/>
  <c r="D217" i="1"/>
  <c r="M187" i="1"/>
  <c r="K187" i="1"/>
  <c r="I187" i="1"/>
  <c r="G187" i="1"/>
  <c r="E187" i="1"/>
  <c r="J187" i="1"/>
  <c r="F187" i="1"/>
  <c r="BB157" i="1"/>
  <c r="AZ157" i="1"/>
  <c r="AX157" i="1"/>
  <c r="AV157" i="1"/>
  <c r="AT157" i="1"/>
  <c r="AO157" i="1"/>
  <c r="AM157" i="1"/>
  <c r="AK157" i="1"/>
  <c r="AI157" i="1"/>
  <c r="AG157" i="1"/>
  <c r="Y157" i="1"/>
  <c r="W157" i="1"/>
  <c r="U157" i="1"/>
  <c r="S157" i="1"/>
  <c r="P157" i="1"/>
  <c r="M157" i="1"/>
  <c r="K157" i="1"/>
  <c r="I157" i="1"/>
  <c r="G157" i="1"/>
  <c r="E157" i="1"/>
  <c r="BW127" i="1"/>
  <c r="BU127" i="1"/>
  <c r="BS127" i="1"/>
  <c r="BQ127" i="1"/>
  <c r="BO127" i="1"/>
  <c r="BL127" i="1"/>
  <c r="BJ127" i="1"/>
  <c r="BH127" i="1"/>
  <c r="BF127" i="1"/>
  <c r="BD127" i="1"/>
  <c r="AZ127" i="1"/>
  <c r="AX127" i="1"/>
  <c r="AV127" i="1"/>
  <c r="AT127" i="1"/>
  <c r="AR127" i="1"/>
  <c r="AM127" i="1"/>
  <c r="AK127" i="1"/>
  <c r="AI127" i="1"/>
  <c r="AG127" i="1"/>
  <c r="AE127" i="1"/>
  <c r="AA127" i="1"/>
  <c r="X127" i="1"/>
  <c r="V127" i="1"/>
  <c r="T127" i="1"/>
  <c r="Q127" i="1"/>
  <c r="L127" i="1"/>
  <c r="J127" i="1"/>
  <c r="H127" i="1"/>
  <c r="F127" i="1"/>
  <c r="D127" i="1"/>
  <c r="Y97" i="1"/>
  <c r="W97" i="1"/>
  <c r="U97" i="1"/>
  <c r="S97" i="1"/>
  <c r="P97" i="1"/>
  <c r="M97" i="1"/>
  <c r="K97" i="1"/>
  <c r="I97" i="1"/>
  <c r="G97" i="1"/>
  <c r="E97" i="1"/>
  <c r="L187" i="1"/>
  <c r="H187" i="1"/>
  <c r="D187" i="1"/>
  <c r="BA157" i="1"/>
  <c r="AY157" i="1"/>
  <c r="AW157" i="1"/>
  <c r="AU157" i="1"/>
  <c r="AS157" i="1"/>
  <c r="BC157" i="1" s="1"/>
  <c r="AP157" i="1"/>
  <c r="AN157" i="1"/>
  <c r="AL157" i="1"/>
  <c r="AJ157" i="1"/>
  <c r="AH157" i="1"/>
  <c r="AA157" i="1"/>
  <c r="X157" i="1"/>
  <c r="V157" i="1"/>
  <c r="T157" i="1"/>
  <c r="Q157" i="1"/>
  <c r="L157" i="1"/>
  <c r="J157" i="1"/>
  <c r="H157" i="1"/>
  <c r="F157" i="1"/>
  <c r="D157" i="1"/>
  <c r="BV127" i="1"/>
  <c r="BR127" i="1"/>
  <c r="BI127" i="1"/>
  <c r="BE127" i="1"/>
  <c r="AW127" i="1"/>
  <c r="AS127" i="1"/>
  <c r="AN127" i="1"/>
  <c r="AJ127" i="1"/>
  <c r="AF127" i="1"/>
  <c r="Y127" i="1"/>
  <c r="U127" i="1"/>
  <c r="P127" i="1"/>
  <c r="K127" i="1"/>
  <c r="G127" i="1"/>
  <c r="AA97" i="1"/>
  <c r="V97" i="1"/>
  <c r="Q97" i="1"/>
  <c r="L97" i="1"/>
  <c r="H97" i="1"/>
  <c r="D97" i="1"/>
  <c r="X67" i="1"/>
  <c r="V67" i="1"/>
  <c r="T67" i="1"/>
  <c r="Q67" i="1"/>
  <c r="O67" i="1"/>
  <c r="M67" i="1"/>
  <c r="K67" i="1"/>
  <c r="I67" i="1"/>
  <c r="G67" i="1"/>
  <c r="E67" i="1"/>
  <c r="AB16" i="1"/>
  <c r="BX127" i="1"/>
  <c r="BT127" i="1"/>
  <c r="BP127" i="1"/>
  <c r="BK127" i="1"/>
  <c r="BG127" i="1"/>
  <c r="BC127" i="1"/>
  <c r="BM127" i="1" s="1"/>
  <c r="AY127" i="1"/>
  <c r="AU127" i="1"/>
  <c r="AQ127" i="1"/>
  <c r="AL127" i="1"/>
  <c r="AH127" i="1"/>
  <c r="W127" i="1"/>
  <c r="S127" i="1"/>
  <c r="M127" i="1"/>
  <c r="I127" i="1"/>
  <c r="E127" i="1"/>
  <c r="X97" i="1"/>
  <c r="T97" i="1"/>
  <c r="J97" i="1"/>
  <c r="F97" i="1"/>
  <c r="Y67" i="1"/>
  <c r="W67" i="1"/>
  <c r="U67" i="1"/>
  <c r="S67" i="1"/>
  <c r="P67" i="1"/>
  <c r="L67" i="1"/>
  <c r="J67" i="1"/>
  <c r="H67" i="1"/>
  <c r="F67" i="1"/>
  <c r="D67" i="1"/>
  <c r="AC16" i="1"/>
  <c r="L275" i="1"/>
  <c r="J275" i="1"/>
  <c r="H275" i="1"/>
  <c r="F275" i="1"/>
  <c r="D275" i="1"/>
  <c r="K275" i="1"/>
  <c r="G275" i="1"/>
  <c r="X245" i="1"/>
  <c r="V245" i="1"/>
  <c r="T245" i="1"/>
  <c r="R245" i="1"/>
  <c r="P245" i="1"/>
  <c r="M245" i="1"/>
  <c r="K245" i="1"/>
  <c r="I245" i="1"/>
  <c r="G245" i="1"/>
  <c r="E245" i="1"/>
  <c r="M275" i="1"/>
  <c r="I275" i="1"/>
  <c r="E275" i="1"/>
  <c r="Y245" i="1"/>
  <c r="W245" i="1"/>
  <c r="S245" i="1"/>
  <c r="Q245" i="1"/>
  <c r="L245" i="1"/>
  <c r="J245" i="1"/>
  <c r="H245" i="1"/>
  <c r="F245" i="1"/>
  <c r="D245" i="1"/>
  <c r="N245" i="1" s="1"/>
  <c r="CI215" i="1"/>
  <c r="CG215" i="1"/>
  <c r="CE215" i="1"/>
  <c r="CC215" i="1"/>
  <c r="CA215" i="1"/>
  <c r="BV215" i="1"/>
  <c r="BT215" i="1"/>
  <c r="BR215" i="1"/>
  <c r="BP215" i="1"/>
  <c r="BN215" i="1"/>
  <c r="BK215" i="1"/>
  <c r="BI215" i="1"/>
  <c r="BG215" i="1"/>
  <c r="BE215" i="1"/>
  <c r="BC215" i="1"/>
  <c r="AX215" i="1"/>
  <c r="AV215" i="1"/>
  <c r="AT215" i="1"/>
  <c r="AR215" i="1"/>
  <c r="AP215" i="1"/>
  <c r="AM215" i="1"/>
  <c r="AK215" i="1"/>
  <c r="AI215" i="1"/>
  <c r="AG215" i="1"/>
  <c r="AE215" i="1"/>
  <c r="V215" i="1"/>
  <c r="T215" i="1"/>
  <c r="R215" i="1"/>
  <c r="P215" i="1"/>
  <c r="M215" i="1"/>
  <c r="K215" i="1"/>
  <c r="I215" i="1"/>
  <c r="G215" i="1"/>
  <c r="E215" i="1"/>
  <c r="CH215" i="1"/>
  <c r="CF215" i="1"/>
  <c r="CD215" i="1"/>
  <c r="CB215" i="1"/>
  <c r="BZ215" i="1"/>
  <c r="BW215" i="1"/>
  <c r="BU215" i="1"/>
  <c r="BS215" i="1"/>
  <c r="BQ215" i="1"/>
  <c r="BO215" i="1"/>
  <c r="BJ215" i="1"/>
  <c r="BH215" i="1"/>
  <c r="BF215" i="1"/>
  <c r="BD215" i="1"/>
  <c r="BB215" i="1"/>
  <c r="AY215" i="1"/>
  <c r="AW215" i="1"/>
  <c r="AU215" i="1"/>
  <c r="AS215" i="1"/>
  <c r="AQ215" i="1"/>
  <c r="AL215" i="1"/>
  <c r="AJ215" i="1"/>
  <c r="AH215" i="1"/>
  <c r="AF215" i="1"/>
  <c r="AD215" i="1"/>
  <c r="Y215" i="1"/>
  <c r="W215" i="1"/>
  <c r="U215" i="1"/>
  <c r="S215" i="1"/>
  <c r="Q215" i="1"/>
  <c r="L215" i="1"/>
  <c r="J215" i="1"/>
  <c r="H215" i="1"/>
  <c r="F215" i="1"/>
  <c r="D215" i="1"/>
  <c r="M185" i="1"/>
  <c r="K185" i="1"/>
  <c r="I185" i="1"/>
  <c r="G185" i="1"/>
  <c r="E185" i="1"/>
  <c r="L185" i="1"/>
  <c r="H185" i="1"/>
  <c r="D185" i="1"/>
  <c r="BB155" i="1"/>
  <c r="AZ155" i="1"/>
  <c r="AX155" i="1"/>
  <c r="AV155" i="1"/>
  <c r="AT155" i="1"/>
  <c r="AO155" i="1"/>
  <c r="AM155" i="1"/>
  <c r="AK155" i="1"/>
  <c r="AI155" i="1"/>
  <c r="AG155" i="1"/>
  <c r="Y155" i="1"/>
  <c r="W155" i="1"/>
  <c r="U155" i="1"/>
  <c r="S155" i="1"/>
  <c r="P155" i="1"/>
  <c r="M155" i="1"/>
  <c r="K155" i="1"/>
  <c r="I155" i="1"/>
  <c r="G155" i="1"/>
  <c r="E155" i="1"/>
  <c r="BW125" i="1"/>
  <c r="BU125" i="1"/>
  <c r="BS125" i="1"/>
  <c r="BQ125" i="1"/>
  <c r="BO125" i="1"/>
  <c r="BL125" i="1"/>
  <c r="BJ125" i="1"/>
  <c r="BH125" i="1"/>
  <c r="BF125" i="1"/>
  <c r="BD125" i="1"/>
  <c r="AZ125" i="1"/>
  <c r="AX125" i="1"/>
  <c r="AV125" i="1"/>
  <c r="AT125" i="1"/>
  <c r="AR125" i="1"/>
  <c r="AM125" i="1"/>
  <c r="AK125" i="1"/>
  <c r="AI125" i="1"/>
  <c r="AG125" i="1"/>
  <c r="AE125" i="1"/>
  <c r="AA125" i="1"/>
  <c r="X125" i="1"/>
  <c r="V125" i="1"/>
  <c r="T125" i="1"/>
  <c r="Q125" i="1"/>
  <c r="L125" i="1"/>
  <c r="J125" i="1"/>
  <c r="H125" i="1"/>
  <c r="F125" i="1"/>
  <c r="D125" i="1"/>
  <c r="Y95" i="1"/>
  <c r="W95" i="1"/>
  <c r="U95" i="1"/>
  <c r="S95" i="1"/>
  <c r="P95" i="1"/>
  <c r="M95" i="1"/>
  <c r="K95" i="1"/>
  <c r="I95" i="1"/>
  <c r="G95" i="1"/>
  <c r="E95" i="1"/>
  <c r="J185" i="1"/>
  <c r="F185" i="1"/>
  <c r="BA155" i="1"/>
  <c r="AY155" i="1"/>
  <c r="AW155" i="1"/>
  <c r="AU155" i="1"/>
  <c r="AS155" i="1"/>
  <c r="BC155" i="1" s="1"/>
  <c r="AP155" i="1"/>
  <c r="AN155" i="1"/>
  <c r="AL155" i="1"/>
  <c r="AJ155" i="1"/>
  <c r="AH155" i="1"/>
  <c r="AA155" i="1"/>
  <c r="X155" i="1"/>
  <c r="V155" i="1"/>
  <c r="T155" i="1"/>
  <c r="Q155" i="1"/>
  <c r="L155" i="1"/>
  <c r="J155" i="1"/>
  <c r="H155" i="1"/>
  <c r="F155" i="1"/>
  <c r="D155" i="1"/>
  <c r="BV125" i="1"/>
  <c r="BR125" i="1"/>
  <c r="BI125" i="1"/>
  <c r="BE125" i="1"/>
  <c r="AW125" i="1"/>
  <c r="AS125" i="1"/>
  <c r="AN125" i="1"/>
  <c r="AJ125" i="1"/>
  <c r="AF125" i="1"/>
  <c r="Y125" i="1"/>
  <c r="U125" i="1"/>
  <c r="P125" i="1"/>
  <c r="K125" i="1"/>
  <c r="G125" i="1"/>
  <c r="AA95" i="1"/>
  <c r="V95" i="1"/>
  <c r="Q95" i="1"/>
  <c r="L95" i="1"/>
  <c r="H95" i="1"/>
  <c r="D95" i="1"/>
  <c r="X65" i="1"/>
  <c r="V65" i="1"/>
  <c r="T65" i="1"/>
  <c r="Q65" i="1"/>
  <c r="O65" i="1"/>
  <c r="M65" i="1"/>
  <c r="K65" i="1"/>
  <c r="I65" i="1"/>
  <c r="G65" i="1"/>
  <c r="E65" i="1"/>
  <c r="AB14" i="1"/>
  <c r="BX125" i="1"/>
  <c r="BT125" i="1"/>
  <c r="BP125" i="1"/>
  <c r="BK125" i="1"/>
  <c r="BG125" i="1"/>
  <c r="BC125" i="1"/>
  <c r="BM125" i="1" s="1"/>
  <c r="AY125" i="1"/>
  <c r="AU125" i="1"/>
  <c r="AQ125" i="1"/>
  <c r="AL125" i="1"/>
  <c r="AH125" i="1"/>
  <c r="W125" i="1"/>
  <c r="S125" i="1"/>
  <c r="M125" i="1"/>
  <c r="I125" i="1"/>
  <c r="E125" i="1"/>
  <c r="X95" i="1"/>
  <c r="T95" i="1"/>
  <c r="J95" i="1"/>
  <c r="F95" i="1"/>
  <c r="Y65" i="1"/>
  <c r="W65" i="1"/>
  <c r="U65" i="1"/>
  <c r="S65" i="1"/>
  <c r="P65" i="1"/>
  <c r="L65" i="1"/>
  <c r="J65" i="1"/>
  <c r="H65" i="1"/>
  <c r="F65" i="1"/>
  <c r="D65" i="1"/>
  <c r="AC14" i="1"/>
  <c r="L273" i="1"/>
  <c r="J273" i="1"/>
  <c r="H273" i="1"/>
  <c r="F273" i="1"/>
  <c r="D273" i="1"/>
  <c r="K273" i="1"/>
  <c r="G273" i="1"/>
  <c r="X243" i="1"/>
  <c r="V243" i="1"/>
  <c r="T243" i="1"/>
  <c r="R243" i="1"/>
  <c r="P243" i="1"/>
  <c r="M243" i="1"/>
  <c r="K243" i="1"/>
  <c r="I243" i="1"/>
  <c r="G243" i="1"/>
  <c r="E243" i="1"/>
  <c r="M273" i="1"/>
  <c r="I273" i="1"/>
  <c r="E273" i="1"/>
  <c r="Y243" i="1"/>
  <c r="W243" i="1"/>
  <c r="S243" i="1"/>
  <c r="Q243" i="1"/>
  <c r="L243" i="1"/>
  <c r="J243" i="1"/>
  <c r="H243" i="1"/>
  <c r="F243" i="1"/>
  <c r="D243" i="1"/>
  <c r="N243" i="1" s="1"/>
  <c r="CI213" i="1"/>
  <c r="CG213" i="1"/>
  <c r="CE213" i="1"/>
  <c r="CC213" i="1"/>
  <c r="CA213" i="1"/>
  <c r="BV213" i="1"/>
  <c r="BT213" i="1"/>
  <c r="BR213" i="1"/>
  <c r="BP213" i="1"/>
  <c r="BN213" i="1"/>
  <c r="BK213" i="1"/>
  <c r="BI213" i="1"/>
  <c r="BG213" i="1"/>
  <c r="BE213" i="1"/>
  <c r="BC213" i="1"/>
  <c r="AX213" i="1"/>
  <c r="AV213" i="1"/>
  <c r="AT213" i="1"/>
  <c r="AR213" i="1"/>
  <c r="AP213" i="1"/>
  <c r="AM213" i="1"/>
  <c r="AK213" i="1"/>
  <c r="AI213" i="1"/>
  <c r="AG213" i="1"/>
  <c r="AE213" i="1"/>
  <c r="V213" i="1"/>
  <c r="T213" i="1"/>
  <c r="R213" i="1"/>
  <c r="P213" i="1"/>
  <c r="M213" i="1"/>
  <c r="K213" i="1"/>
  <c r="I213" i="1"/>
  <c r="G213" i="1"/>
  <c r="E213" i="1"/>
  <c r="CH213" i="1"/>
  <c r="CF213" i="1"/>
  <c r="CD213" i="1"/>
  <c r="CB213" i="1"/>
  <c r="BZ213" i="1"/>
  <c r="BW213" i="1"/>
  <c r="BU213" i="1"/>
  <c r="BS213" i="1"/>
  <c r="BQ213" i="1"/>
  <c r="BO213" i="1"/>
  <c r="BJ213" i="1"/>
  <c r="BH213" i="1"/>
  <c r="BF213" i="1"/>
  <c r="BD213" i="1"/>
  <c r="BB213" i="1"/>
  <c r="AY213" i="1"/>
  <c r="AW213" i="1"/>
  <c r="AU213" i="1"/>
  <c r="AS213" i="1"/>
  <c r="AQ213" i="1"/>
  <c r="AL213" i="1"/>
  <c r="AJ213" i="1"/>
  <c r="AH213" i="1"/>
  <c r="AF213" i="1"/>
  <c r="AD213" i="1"/>
  <c r="Y213" i="1"/>
  <c r="W213" i="1"/>
  <c r="U213" i="1"/>
  <c r="S213" i="1"/>
  <c r="Q213" i="1"/>
  <c r="L213" i="1"/>
  <c r="J213" i="1"/>
  <c r="H213" i="1"/>
  <c r="F213" i="1"/>
  <c r="D213" i="1"/>
  <c r="M183" i="1"/>
  <c r="K183" i="1"/>
  <c r="I183" i="1"/>
  <c r="G183" i="1"/>
  <c r="E183" i="1"/>
  <c r="J183" i="1"/>
  <c r="F183" i="1"/>
  <c r="BB153" i="1"/>
  <c r="AZ153" i="1"/>
  <c r="AX153" i="1"/>
  <c r="AV153" i="1"/>
  <c r="AT153" i="1"/>
  <c r="AO153" i="1"/>
  <c r="AM153" i="1"/>
  <c r="AK153" i="1"/>
  <c r="AI153" i="1"/>
  <c r="AG153" i="1"/>
  <c r="Y153" i="1"/>
  <c r="W153" i="1"/>
  <c r="U153" i="1"/>
  <c r="S153" i="1"/>
  <c r="P153" i="1"/>
  <c r="M153" i="1"/>
  <c r="K153" i="1"/>
  <c r="I153" i="1"/>
  <c r="G153" i="1"/>
  <c r="E153" i="1"/>
  <c r="BW123" i="1"/>
  <c r="BU123" i="1"/>
  <c r="BS123" i="1"/>
  <c r="BQ123" i="1"/>
  <c r="BO123" i="1"/>
  <c r="BL123" i="1"/>
  <c r="BJ123" i="1"/>
  <c r="BH123" i="1"/>
  <c r="BF123" i="1"/>
  <c r="BD123" i="1"/>
  <c r="AZ123" i="1"/>
  <c r="AX123" i="1"/>
  <c r="AV123" i="1"/>
  <c r="AT123" i="1"/>
  <c r="AR123" i="1"/>
  <c r="AM123" i="1"/>
  <c r="AK123" i="1"/>
  <c r="AI123" i="1"/>
  <c r="AG123" i="1"/>
  <c r="AE123" i="1"/>
  <c r="AA123" i="1"/>
  <c r="X123" i="1"/>
  <c r="V123" i="1"/>
  <c r="T123" i="1"/>
  <c r="Q123" i="1"/>
  <c r="L123" i="1"/>
  <c r="J123" i="1"/>
  <c r="H123" i="1"/>
  <c r="F123" i="1"/>
  <c r="D123" i="1"/>
  <c r="Y93" i="1"/>
  <c r="W93" i="1"/>
  <c r="U93" i="1"/>
  <c r="S93" i="1"/>
  <c r="P93" i="1"/>
  <c r="M93" i="1"/>
  <c r="K93" i="1"/>
  <c r="I93" i="1"/>
  <c r="G93" i="1"/>
  <c r="E93" i="1"/>
  <c r="L183" i="1"/>
  <c r="H183" i="1"/>
  <c r="D183" i="1"/>
  <c r="BA153" i="1"/>
  <c r="AY153" i="1"/>
  <c r="AW153" i="1"/>
  <c r="AU153" i="1"/>
  <c r="AS153" i="1"/>
  <c r="BC153" i="1" s="1"/>
  <c r="AP153" i="1"/>
  <c r="AN153" i="1"/>
  <c r="AL153" i="1"/>
  <c r="AJ153" i="1"/>
  <c r="AH153" i="1"/>
  <c r="AA153" i="1"/>
  <c r="X153" i="1"/>
  <c r="V153" i="1"/>
  <c r="T153" i="1"/>
  <c r="Q153" i="1"/>
  <c r="L153" i="1"/>
  <c r="J153" i="1"/>
  <c r="H153" i="1"/>
  <c r="F153" i="1"/>
  <c r="D153" i="1"/>
  <c r="BV123" i="1"/>
  <c r="BR123" i="1"/>
  <c r="BI123" i="1"/>
  <c r="BE123" i="1"/>
  <c r="AW123" i="1"/>
  <c r="AS123" i="1"/>
  <c r="AN123" i="1"/>
  <c r="AJ123" i="1"/>
  <c r="AF123" i="1"/>
  <c r="Y123" i="1"/>
  <c r="U123" i="1"/>
  <c r="P123" i="1"/>
  <c r="K123" i="1"/>
  <c r="G123" i="1"/>
  <c r="AA93" i="1"/>
  <c r="V93" i="1"/>
  <c r="Q93" i="1"/>
  <c r="L93" i="1"/>
  <c r="H93" i="1"/>
  <c r="D93" i="1"/>
  <c r="X63" i="1"/>
  <c r="V63" i="1"/>
  <c r="T63" i="1"/>
  <c r="Q63" i="1"/>
  <c r="O63" i="1"/>
  <c r="M63" i="1"/>
  <c r="K63" i="1"/>
  <c r="I63" i="1"/>
  <c r="G63" i="1"/>
  <c r="E63" i="1"/>
  <c r="BX123" i="1"/>
  <c r="BT123" i="1"/>
  <c r="BP123" i="1"/>
  <c r="BK123" i="1"/>
  <c r="BG123" i="1"/>
  <c r="BC123" i="1"/>
  <c r="AY123" i="1"/>
  <c r="AU123" i="1"/>
  <c r="AQ123" i="1"/>
  <c r="BA123" i="1" s="1"/>
  <c r="AL123" i="1"/>
  <c r="AH123" i="1"/>
  <c r="W123" i="1"/>
  <c r="S123" i="1"/>
  <c r="M123" i="1"/>
  <c r="I123" i="1"/>
  <c r="E123" i="1"/>
  <c r="X93" i="1"/>
  <c r="T93" i="1"/>
  <c r="J93" i="1"/>
  <c r="F93" i="1"/>
  <c r="Y63" i="1"/>
  <c r="W63" i="1"/>
  <c r="U63" i="1"/>
  <c r="S63" i="1"/>
  <c r="P63" i="1"/>
  <c r="L63" i="1"/>
  <c r="J63" i="1"/>
  <c r="H63" i="1"/>
  <c r="F63" i="1"/>
  <c r="D63" i="1"/>
  <c r="AC12" i="1"/>
  <c r="AB12" i="1"/>
  <c r="G11" i="1"/>
  <c r="G10" i="1"/>
  <c r="L270" i="1"/>
  <c r="J270" i="1"/>
  <c r="H270" i="1"/>
  <c r="F270" i="1"/>
  <c r="D270" i="1"/>
  <c r="M270" i="1"/>
  <c r="I270" i="1"/>
  <c r="E270" i="1"/>
  <c r="X240" i="1"/>
  <c r="V240" i="1"/>
  <c r="T240" i="1"/>
  <c r="R240" i="1"/>
  <c r="M240" i="1"/>
  <c r="K240" i="1"/>
  <c r="I240" i="1"/>
  <c r="G240" i="1"/>
  <c r="E240" i="1"/>
  <c r="K270" i="1"/>
  <c r="G270" i="1"/>
  <c r="Y240" i="1"/>
  <c r="W240" i="1"/>
  <c r="S240" i="1"/>
  <c r="Q240" i="1"/>
  <c r="L240" i="1"/>
  <c r="J240" i="1"/>
  <c r="H240" i="1"/>
  <c r="F240" i="1"/>
  <c r="D240" i="1"/>
  <c r="N240" i="1" s="1"/>
  <c r="CI210" i="1"/>
  <c r="CG210" i="1"/>
  <c r="CE210" i="1"/>
  <c r="CC210" i="1"/>
  <c r="CA210" i="1"/>
  <c r="BV210" i="1"/>
  <c r="BT210" i="1"/>
  <c r="BR210" i="1"/>
  <c r="BP210" i="1"/>
  <c r="BN210" i="1"/>
  <c r="BK210" i="1"/>
  <c r="BI210" i="1"/>
  <c r="BG210" i="1"/>
  <c r="BE210" i="1"/>
  <c r="BC210" i="1"/>
  <c r="AX210" i="1"/>
  <c r="AV210" i="1"/>
  <c r="AT210" i="1"/>
  <c r="AR210" i="1"/>
  <c r="AP210" i="1"/>
  <c r="AM210" i="1"/>
  <c r="AK210" i="1"/>
  <c r="AI210" i="1"/>
  <c r="AG210" i="1"/>
  <c r="AE210" i="1"/>
  <c r="V210" i="1"/>
  <c r="T210" i="1"/>
  <c r="R210" i="1"/>
  <c r="P210" i="1"/>
  <c r="M210" i="1"/>
  <c r="K210" i="1"/>
  <c r="I210" i="1"/>
  <c r="G210" i="1"/>
  <c r="E210" i="1"/>
  <c r="CH210" i="1"/>
  <c r="CF210" i="1"/>
  <c r="CD210" i="1"/>
  <c r="CB210" i="1"/>
  <c r="BZ210" i="1"/>
  <c r="BW210" i="1"/>
  <c r="BU210" i="1"/>
  <c r="BS210" i="1"/>
  <c r="BQ210" i="1"/>
  <c r="BO210" i="1"/>
  <c r="BJ210" i="1"/>
  <c r="BH210" i="1"/>
  <c r="BF210" i="1"/>
  <c r="BD210" i="1"/>
  <c r="BB210" i="1"/>
  <c r="AY210" i="1"/>
  <c r="AW210" i="1"/>
  <c r="AU210" i="1"/>
  <c r="AS210" i="1"/>
  <c r="AQ210" i="1"/>
  <c r="AL210" i="1"/>
  <c r="AJ210" i="1"/>
  <c r="AH210" i="1"/>
  <c r="AF210" i="1"/>
  <c r="AD210" i="1"/>
  <c r="Y210" i="1"/>
  <c r="W210" i="1"/>
  <c r="U210" i="1"/>
  <c r="S210" i="1"/>
  <c r="Q210" i="1"/>
  <c r="L210" i="1"/>
  <c r="J210" i="1"/>
  <c r="H210" i="1"/>
  <c r="F210" i="1"/>
  <c r="D210" i="1"/>
  <c r="L180" i="1"/>
  <c r="J180" i="1"/>
  <c r="H180" i="1"/>
  <c r="F180" i="1"/>
  <c r="D180" i="1"/>
  <c r="K180" i="1"/>
  <c r="G180" i="1"/>
  <c r="BA150" i="1"/>
  <c r="AY150" i="1"/>
  <c r="AW150" i="1"/>
  <c r="AU150" i="1"/>
  <c r="AS150" i="1"/>
  <c r="AP150" i="1"/>
  <c r="AN150" i="1"/>
  <c r="AL150" i="1"/>
  <c r="AJ150" i="1"/>
  <c r="AH150" i="1"/>
  <c r="AA150" i="1"/>
  <c r="X150" i="1"/>
  <c r="V150" i="1"/>
  <c r="T150" i="1"/>
  <c r="Q150" i="1"/>
  <c r="L150" i="1"/>
  <c r="J150" i="1"/>
  <c r="H150" i="1"/>
  <c r="F150" i="1"/>
  <c r="D150" i="1"/>
  <c r="AG150" i="1" s="1"/>
  <c r="AQ150" i="1" s="1"/>
  <c r="BW120" i="1"/>
  <c r="BU120" i="1"/>
  <c r="BS120" i="1"/>
  <c r="BQ120" i="1"/>
  <c r="BO120" i="1"/>
  <c r="BL120" i="1"/>
  <c r="BJ120" i="1"/>
  <c r="BH120" i="1"/>
  <c r="BF120" i="1"/>
  <c r="BD120" i="1"/>
  <c r="AY120" i="1"/>
  <c r="AW120" i="1"/>
  <c r="AU120" i="1"/>
  <c r="AS120" i="1"/>
  <c r="AQ120" i="1"/>
  <c r="AN120" i="1"/>
  <c r="AL120" i="1"/>
  <c r="AJ120" i="1"/>
  <c r="AH120" i="1"/>
  <c r="AF120" i="1"/>
  <c r="Y120" i="1"/>
  <c r="W120" i="1"/>
  <c r="U120" i="1"/>
  <c r="S120" i="1"/>
  <c r="P120" i="1"/>
  <c r="M120" i="1"/>
  <c r="K120" i="1"/>
  <c r="I120" i="1"/>
  <c r="G120" i="1"/>
  <c r="E120" i="1"/>
  <c r="Y90" i="1"/>
  <c r="W90" i="1"/>
  <c r="U90" i="1"/>
  <c r="S90" i="1"/>
  <c r="P90" i="1"/>
  <c r="M90" i="1"/>
  <c r="K90" i="1"/>
  <c r="I90" i="1"/>
  <c r="G90" i="1"/>
  <c r="E90" i="1"/>
  <c r="M180" i="1"/>
  <c r="I180" i="1"/>
  <c r="E180" i="1"/>
  <c r="BB150" i="1"/>
  <c r="AZ150" i="1"/>
  <c r="AX150" i="1"/>
  <c r="AV150" i="1"/>
  <c r="AT150" i="1"/>
  <c r="AO150" i="1"/>
  <c r="AM150" i="1"/>
  <c r="AK150" i="1"/>
  <c r="AI150" i="1"/>
  <c r="Y150" i="1"/>
  <c r="W150" i="1"/>
  <c r="U150" i="1"/>
  <c r="S150" i="1"/>
  <c r="P150" i="1"/>
  <c r="AB150" i="1" s="1"/>
  <c r="M150" i="1"/>
  <c r="K150" i="1"/>
  <c r="I150" i="1"/>
  <c r="G150" i="1"/>
  <c r="E150" i="1"/>
  <c r="BV120" i="1"/>
  <c r="BR120" i="1"/>
  <c r="BI120" i="1"/>
  <c r="BE120" i="1"/>
  <c r="AZ120" i="1"/>
  <c r="AV120" i="1"/>
  <c r="AR120" i="1"/>
  <c r="AM120" i="1"/>
  <c r="AI120" i="1"/>
  <c r="AE120" i="1"/>
  <c r="X120" i="1"/>
  <c r="T120" i="1"/>
  <c r="J120" i="1"/>
  <c r="F120" i="1"/>
  <c r="X90" i="1"/>
  <c r="T90" i="1"/>
  <c r="J90" i="1"/>
  <c r="F90" i="1"/>
  <c r="Y60" i="1"/>
  <c r="W60" i="1"/>
  <c r="U60" i="1"/>
  <c r="S60" i="1"/>
  <c r="P60" i="1"/>
  <c r="L60" i="1"/>
  <c r="J60" i="1"/>
  <c r="H60" i="1"/>
  <c r="F60" i="1"/>
  <c r="AB9" i="1"/>
  <c r="BX120" i="1"/>
  <c r="BT120" i="1"/>
  <c r="BP120" i="1"/>
  <c r="BK120" i="1"/>
  <c r="BG120" i="1"/>
  <c r="BC120" i="1"/>
  <c r="BM120" i="1" s="1"/>
  <c r="AX120" i="1"/>
  <c r="AT120" i="1"/>
  <c r="AK120" i="1"/>
  <c r="AG120" i="1"/>
  <c r="AA120" i="1"/>
  <c r="V120" i="1"/>
  <c r="Q120" i="1"/>
  <c r="L120" i="1"/>
  <c r="H120" i="1"/>
  <c r="D120" i="1"/>
  <c r="N120" i="1" s="1"/>
  <c r="AA90" i="1"/>
  <c r="V90" i="1"/>
  <c r="Q90" i="1"/>
  <c r="L90" i="1"/>
  <c r="H90" i="1"/>
  <c r="D90" i="1"/>
  <c r="N90" i="1" s="1"/>
  <c r="X60" i="1"/>
  <c r="V60" i="1"/>
  <c r="T60" i="1"/>
  <c r="Q60" i="1"/>
  <c r="M60" i="1"/>
  <c r="K60" i="1"/>
  <c r="I60" i="1"/>
  <c r="G60" i="1"/>
  <c r="E60" i="1"/>
  <c r="AC9" i="1"/>
  <c r="G8" i="1"/>
  <c r="E18" i="2" s="1"/>
  <c r="U248" i="1"/>
  <c r="X218" i="1"/>
  <c r="U247" i="1"/>
  <c r="X217" i="1"/>
  <c r="AD11" i="1"/>
  <c r="H10" i="1"/>
  <c r="I10" i="1" s="1"/>
  <c r="AH8" i="1"/>
  <c r="M167" i="19"/>
  <c r="E167" i="19"/>
  <c r="G179" i="21"/>
  <c r="E60" i="15"/>
  <c r="G60" i="18"/>
  <c r="E62" i="18" s="1"/>
  <c r="K60" i="18"/>
  <c r="E66" i="18" s="1"/>
  <c r="I60" i="18"/>
  <c r="E64" i="18" s="1"/>
  <c r="F60" i="18"/>
  <c r="E61" i="18" s="1"/>
  <c r="J60" i="18"/>
  <c r="E65" i="18" s="1"/>
  <c r="N60" i="18"/>
  <c r="E69" i="18" s="1"/>
  <c r="W123" i="21"/>
  <c r="W121" i="21"/>
  <c r="AX29" i="21"/>
  <c r="W120" i="21"/>
  <c r="AO60" i="21"/>
  <c r="H36" i="2"/>
  <c r="D36" i="2" s="1"/>
  <c r="F85" i="2"/>
  <c r="U254" i="1"/>
  <c r="X224" i="1"/>
  <c r="U251" i="1"/>
  <c r="X221" i="1"/>
  <c r="U246" i="1"/>
  <c r="X216" i="1"/>
  <c r="U245" i="1"/>
  <c r="X215" i="1"/>
  <c r="U243" i="1"/>
  <c r="X213" i="1"/>
  <c r="L288" i="1"/>
  <c r="J288" i="1"/>
  <c r="H288" i="1"/>
  <c r="F288" i="1"/>
  <c r="D288" i="1"/>
  <c r="Y258" i="1"/>
  <c r="W258" i="1"/>
  <c r="S258" i="1"/>
  <c r="Q258" i="1"/>
  <c r="L258" i="1"/>
  <c r="J258" i="1"/>
  <c r="H258" i="1"/>
  <c r="F258" i="1"/>
  <c r="D258" i="1"/>
  <c r="K288" i="1"/>
  <c r="G288" i="1"/>
  <c r="I288" i="1"/>
  <c r="V258" i="1"/>
  <c r="R258" i="1"/>
  <c r="M258" i="1"/>
  <c r="I258" i="1"/>
  <c r="E258" i="1"/>
  <c r="CH228" i="1"/>
  <c r="CF228" i="1"/>
  <c r="CD228" i="1"/>
  <c r="CB228" i="1"/>
  <c r="BZ228" i="1"/>
  <c r="BW228" i="1"/>
  <c r="BU228" i="1"/>
  <c r="BS228" i="1"/>
  <c r="BQ228" i="1"/>
  <c r="BO228" i="1"/>
  <c r="BJ228" i="1"/>
  <c r="BH228" i="1"/>
  <c r="BF228" i="1"/>
  <c r="BD228" i="1"/>
  <c r="BB228" i="1"/>
  <c r="AY228" i="1"/>
  <c r="AW228" i="1"/>
  <c r="AU228" i="1"/>
  <c r="AS228" i="1"/>
  <c r="AQ228" i="1"/>
  <c r="AL228" i="1"/>
  <c r="AJ228" i="1"/>
  <c r="AH228" i="1"/>
  <c r="AF228" i="1"/>
  <c r="AD228" i="1"/>
  <c r="Y228" i="1"/>
  <c r="W228" i="1"/>
  <c r="U228" i="1"/>
  <c r="S228" i="1"/>
  <c r="Q228" i="1"/>
  <c r="L228" i="1"/>
  <c r="J228" i="1"/>
  <c r="H228" i="1"/>
  <c r="F228" i="1"/>
  <c r="D228" i="1"/>
  <c r="M288" i="1"/>
  <c r="E288" i="1"/>
  <c r="X258" i="1"/>
  <c r="T258" i="1"/>
  <c r="P258" i="1"/>
  <c r="AA258" i="1" s="1"/>
  <c r="K258" i="1"/>
  <c r="G258" i="1"/>
  <c r="CI228" i="1"/>
  <c r="CG228" i="1"/>
  <c r="CE228" i="1"/>
  <c r="CC228" i="1"/>
  <c r="CA228" i="1"/>
  <c r="BV228" i="1"/>
  <c r="BT228" i="1"/>
  <c r="BR228" i="1"/>
  <c r="BP228" i="1"/>
  <c r="BN228" i="1"/>
  <c r="BX228" i="1" s="1"/>
  <c r="BK228" i="1"/>
  <c r="BI228" i="1"/>
  <c r="BG228" i="1"/>
  <c r="BE228" i="1"/>
  <c r="BC228" i="1"/>
  <c r="AX228" i="1"/>
  <c r="AV228" i="1"/>
  <c r="AT228" i="1"/>
  <c r="AR228" i="1"/>
  <c r="AP228" i="1"/>
  <c r="AZ228" i="1" s="1"/>
  <c r="AM228" i="1"/>
  <c r="AK228" i="1"/>
  <c r="AI228" i="1"/>
  <c r="AG228" i="1"/>
  <c r="AE228" i="1"/>
  <c r="V228" i="1"/>
  <c r="T228" i="1"/>
  <c r="R228" i="1"/>
  <c r="P228" i="1"/>
  <c r="M228" i="1"/>
  <c r="K228" i="1"/>
  <c r="I228" i="1"/>
  <c r="G228" i="1"/>
  <c r="E228" i="1"/>
  <c r="M198" i="1"/>
  <c r="K198" i="1"/>
  <c r="I198" i="1"/>
  <c r="G198" i="1"/>
  <c r="E198" i="1"/>
  <c r="L198" i="1"/>
  <c r="J198" i="1"/>
  <c r="H198" i="1"/>
  <c r="F198" i="1"/>
  <c r="D198" i="1"/>
  <c r="N198" i="1" s="1"/>
  <c r="BA168" i="1"/>
  <c r="AY168" i="1"/>
  <c r="AW168" i="1"/>
  <c r="AU168" i="1"/>
  <c r="AS168" i="1"/>
  <c r="AP168" i="1"/>
  <c r="AN168" i="1"/>
  <c r="AL168" i="1"/>
  <c r="AJ168" i="1"/>
  <c r="AH168" i="1"/>
  <c r="AA168" i="1"/>
  <c r="X168" i="1"/>
  <c r="V168" i="1"/>
  <c r="AZ168" i="1"/>
  <c r="AV168" i="1"/>
  <c r="AM168" i="1"/>
  <c r="AI168" i="1"/>
  <c r="W168" i="1"/>
  <c r="T168" i="1"/>
  <c r="Q168" i="1"/>
  <c r="BW138" i="1"/>
  <c r="BU138" i="1"/>
  <c r="BS138" i="1"/>
  <c r="BQ138" i="1"/>
  <c r="BO138" i="1"/>
  <c r="BL138" i="1"/>
  <c r="BJ138" i="1"/>
  <c r="BH138" i="1"/>
  <c r="BF138" i="1"/>
  <c r="BD138" i="1"/>
  <c r="AZ138" i="1"/>
  <c r="AX138" i="1"/>
  <c r="AV138" i="1"/>
  <c r="AT138" i="1"/>
  <c r="AR138" i="1"/>
  <c r="AM138" i="1"/>
  <c r="AK138" i="1"/>
  <c r="AI138" i="1"/>
  <c r="AG138" i="1"/>
  <c r="AE138" i="1"/>
  <c r="AA138" i="1"/>
  <c r="X138" i="1"/>
  <c r="V138" i="1"/>
  <c r="T138" i="1"/>
  <c r="Q138" i="1"/>
  <c r="L138" i="1"/>
  <c r="J138" i="1"/>
  <c r="H138" i="1"/>
  <c r="F138" i="1"/>
  <c r="D138" i="1"/>
  <c r="Y108" i="1"/>
  <c r="W108" i="1"/>
  <c r="U108" i="1"/>
  <c r="S108" i="1"/>
  <c r="P108" i="1"/>
  <c r="M108" i="1"/>
  <c r="K108" i="1"/>
  <c r="I108" i="1"/>
  <c r="G108" i="1"/>
  <c r="E108" i="1"/>
  <c r="BB168" i="1"/>
  <c r="AX168" i="1"/>
  <c r="AT168" i="1"/>
  <c r="AO168" i="1"/>
  <c r="AK168" i="1"/>
  <c r="AG168" i="1"/>
  <c r="AQ168" i="1" s="1"/>
  <c r="BD168" i="1" s="1"/>
  <c r="Y168" i="1"/>
  <c r="U168" i="1"/>
  <c r="S168" i="1"/>
  <c r="P168" i="1"/>
  <c r="AB168" i="1" s="1"/>
  <c r="BX138" i="1"/>
  <c r="BV138" i="1"/>
  <c r="BT138" i="1"/>
  <c r="BR138" i="1"/>
  <c r="BP138" i="1"/>
  <c r="BK138" i="1"/>
  <c r="BI138" i="1"/>
  <c r="BG138" i="1"/>
  <c r="BE138" i="1"/>
  <c r="BC138" i="1"/>
  <c r="BM138" i="1" s="1"/>
  <c r="AY138" i="1"/>
  <c r="AW138" i="1"/>
  <c r="AU138" i="1"/>
  <c r="AS138" i="1"/>
  <c r="AQ138" i="1"/>
  <c r="AN138" i="1"/>
  <c r="AL138" i="1"/>
  <c r="AJ138" i="1"/>
  <c r="AH138" i="1"/>
  <c r="AF138" i="1"/>
  <c r="Y138" i="1"/>
  <c r="W138" i="1"/>
  <c r="U138" i="1"/>
  <c r="S138" i="1"/>
  <c r="P138" i="1"/>
  <c r="M138" i="1"/>
  <c r="K138" i="1"/>
  <c r="I138" i="1"/>
  <c r="G138" i="1"/>
  <c r="E138" i="1"/>
  <c r="X108" i="1"/>
  <c r="T108" i="1"/>
  <c r="J108" i="1"/>
  <c r="F108" i="1"/>
  <c r="Y78" i="1"/>
  <c r="W78" i="1"/>
  <c r="U78" i="1"/>
  <c r="S78" i="1"/>
  <c r="P78" i="1"/>
  <c r="L78" i="1"/>
  <c r="J78" i="1"/>
  <c r="H78" i="1"/>
  <c r="F78" i="1"/>
  <c r="D78" i="1"/>
  <c r="AB27" i="1"/>
  <c r="AA108" i="1"/>
  <c r="V108" i="1"/>
  <c r="Q108" i="1"/>
  <c r="L108" i="1"/>
  <c r="H108" i="1"/>
  <c r="D108" i="1"/>
  <c r="X78" i="1"/>
  <c r="V78" i="1"/>
  <c r="T78" i="1"/>
  <c r="Q78" i="1"/>
  <c r="O78" i="1"/>
  <c r="M78" i="1"/>
  <c r="K78" i="1"/>
  <c r="I78" i="1"/>
  <c r="G78" i="1"/>
  <c r="E78" i="1"/>
  <c r="AC27" i="1"/>
  <c r="L286" i="1"/>
  <c r="J286" i="1"/>
  <c r="H286" i="1"/>
  <c r="F286" i="1"/>
  <c r="D286" i="1"/>
  <c r="Y256" i="1"/>
  <c r="W256" i="1"/>
  <c r="S256" i="1"/>
  <c r="Q256" i="1"/>
  <c r="L256" i="1"/>
  <c r="J256" i="1"/>
  <c r="H256" i="1"/>
  <c r="F256" i="1"/>
  <c r="D256" i="1"/>
  <c r="K286" i="1"/>
  <c r="G286" i="1"/>
  <c r="M286" i="1"/>
  <c r="E286" i="1"/>
  <c r="V256" i="1"/>
  <c r="R256" i="1"/>
  <c r="M256" i="1"/>
  <c r="I256" i="1"/>
  <c r="E256" i="1"/>
  <c r="CH226" i="1"/>
  <c r="CF226" i="1"/>
  <c r="CD226" i="1"/>
  <c r="CB226" i="1"/>
  <c r="BZ226" i="1"/>
  <c r="BW226" i="1"/>
  <c r="BU226" i="1"/>
  <c r="BS226" i="1"/>
  <c r="BQ226" i="1"/>
  <c r="BO226" i="1"/>
  <c r="BJ226" i="1"/>
  <c r="BH226" i="1"/>
  <c r="BF226" i="1"/>
  <c r="BD226" i="1"/>
  <c r="I286" i="1"/>
  <c r="X256" i="1"/>
  <c r="T256" i="1"/>
  <c r="P256" i="1"/>
  <c r="K256" i="1"/>
  <c r="G256" i="1"/>
  <c r="CI226" i="1"/>
  <c r="CG226" i="1"/>
  <c r="CE226" i="1"/>
  <c r="CC226" i="1"/>
  <c r="CA226" i="1"/>
  <c r="BV226" i="1"/>
  <c r="BT226" i="1"/>
  <c r="BR226" i="1"/>
  <c r="BP226" i="1"/>
  <c r="BN226" i="1"/>
  <c r="BK226" i="1"/>
  <c r="BI226" i="1"/>
  <c r="BG226" i="1"/>
  <c r="BE226" i="1"/>
  <c r="BC226" i="1"/>
  <c r="AX226" i="1"/>
  <c r="AV226" i="1"/>
  <c r="AT226" i="1"/>
  <c r="AR226" i="1"/>
  <c r="AP226" i="1"/>
  <c r="AM226" i="1"/>
  <c r="AK226" i="1"/>
  <c r="AI226" i="1"/>
  <c r="AG226" i="1"/>
  <c r="AE226" i="1"/>
  <c r="V226" i="1"/>
  <c r="T226" i="1"/>
  <c r="R226" i="1"/>
  <c r="P226" i="1"/>
  <c r="M226" i="1"/>
  <c r="K226" i="1"/>
  <c r="I226" i="1"/>
  <c r="G226" i="1"/>
  <c r="E226" i="1"/>
  <c r="AY226" i="1"/>
  <c r="AU226" i="1"/>
  <c r="AQ226" i="1"/>
  <c r="AL226" i="1"/>
  <c r="AH226" i="1"/>
  <c r="AD226" i="1"/>
  <c r="W226" i="1"/>
  <c r="S226" i="1"/>
  <c r="J226" i="1"/>
  <c r="F226" i="1"/>
  <c r="M196" i="1"/>
  <c r="K196" i="1"/>
  <c r="I196" i="1"/>
  <c r="G196" i="1"/>
  <c r="E196" i="1"/>
  <c r="BB226" i="1"/>
  <c r="AW226" i="1"/>
  <c r="AS226" i="1"/>
  <c r="AJ226" i="1"/>
  <c r="AF226" i="1"/>
  <c r="Y226" i="1"/>
  <c r="U226" i="1"/>
  <c r="Q226" i="1"/>
  <c r="L226" i="1"/>
  <c r="H226" i="1"/>
  <c r="D226" i="1"/>
  <c r="L196" i="1"/>
  <c r="J196" i="1"/>
  <c r="H196" i="1"/>
  <c r="F196" i="1"/>
  <c r="D196" i="1"/>
  <c r="N196" i="1" s="1"/>
  <c r="BA166" i="1"/>
  <c r="AY166" i="1"/>
  <c r="AW166" i="1"/>
  <c r="AU166" i="1"/>
  <c r="AS166" i="1"/>
  <c r="AP166" i="1"/>
  <c r="AN166" i="1"/>
  <c r="AL166" i="1"/>
  <c r="AJ166" i="1"/>
  <c r="AH166" i="1"/>
  <c r="AA166" i="1"/>
  <c r="X166" i="1"/>
  <c r="V166" i="1"/>
  <c r="T166" i="1"/>
  <c r="Q166" i="1"/>
  <c r="L166" i="1"/>
  <c r="J166" i="1"/>
  <c r="H166" i="1"/>
  <c r="F166" i="1"/>
  <c r="D166" i="1"/>
  <c r="BW136" i="1"/>
  <c r="BU136" i="1"/>
  <c r="BS136" i="1"/>
  <c r="BQ136" i="1"/>
  <c r="BO136" i="1"/>
  <c r="BL136" i="1"/>
  <c r="BJ136" i="1"/>
  <c r="BH136" i="1"/>
  <c r="BF136" i="1"/>
  <c r="BD136" i="1"/>
  <c r="AZ136" i="1"/>
  <c r="AX136" i="1"/>
  <c r="AV136" i="1"/>
  <c r="AT136" i="1"/>
  <c r="AR136" i="1"/>
  <c r="AM136" i="1"/>
  <c r="AK136" i="1"/>
  <c r="AI136" i="1"/>
  <c r="AG136" i="1"/>
  <c r="AE136" i="1"/>
  <c r="AA136" i="1"/>
  <c r="X136" i="1"/>
  <c r="V136" i="1"/>
  <c r="T136" i="1"/>
  <c r="Q136" i="1"/>
  <c r="L136" i="1"/>
  <c r="J136" i="1"/>
  <c r="H136" i="1"/>
  <c r="F136" i="1"/>
  <c r="D136" i="1"/>
  <c r="Y106" i="1"/>
  <c r="W106" i="1"/>
  <c r="U106" i="1"/>
  <c r="S106" i="1"/>
  <c r="P106" i="1"/>
  <c r="M106" i="1"/>
  <c r="K106" i="1"/>
  <c r="I106" i="1"/>
  <c r="G106" i="1"/>
  <c r="E106" i="1"/>
  <c r="BB166" i="1"/>
  <c r="AZ166" i="1"/>
  <c r="AX166" i="1"/>
  <c r="AV166" i="1"/>
  <c r="AT166" i="1"/>
  <c r="AO166" i="1"/>
  <c r="AM166" i="1"/>
  <c r="AK166" i="1"/>
  <c r="AI166" i="1"/>
  <c r="AG166" i="1"/>
  <c r="AQ166" i="1" s="1"/>
  <c r="BD166" i="1" s="1"/>
  <c r="Y166" i="1"/>
  <c r="W166" i="1"/>
  <c r="U166" i="1"/>
  <c r="S166" i="1"/>
  <c r="P166" i="1"/>
  <c r="M166" i="1"/>
  <c r="K166" i="1"/>
  <c r="I166" i="1"/>
  <c r="G166" i="1"/>
  <c r="E166" i="1"/>
  <c r="BX136" i="1"/>
  <c r="BV136" i="1"/>
  <c r="BT136" i="1"/>
  <c r="BR136" i="1"/>
  <c r="BP136" i="1"/>
  <c r="BK136" i="1"/>
  <c r="BI136" i="1"/>
  <c r="BG136" i="1"/>
  <c r="BE136" i="1"/>
  <c r="BC136" i="1"/>
  <c r="BM136" i="1" s="1"/>
  <c r="AY136" i="1"/>
  <c r="AW136" i="1"/>
  <c r="AU136" i="1"/>
  <c r="AS136" i="1"/>
  <c r="AQ136" i="1"/>
  <c r="AN136" i="1"/>
  <c r="AL136" i="1"/>
  <c r="AJ136" i="1"/>
  <c r="AH136" i="1"/>
  <c r="AF136" i="1"/>
  <c r="Y136" i="1"/>
  <c r="W136" i="1"/>
  <c r="U136" i="1"/>
  <c r="S136" i="1"/>
  <c r="P136" i="1"/>
  <c r="M136" i="1"/>
  <c r="K136" i="1"/>
  <c r="G136" i="1"/>
  <c r="X106" i="1"/>
  <c r="T106" i="1"/>
  <c r="J106" i="1"/>
  <c r="F106" i="1"/>
  <c r="Y76" i="1"/>
  <c r="W76" i="1"/>
  <c r="U76" i="1"/>
  <c r="S76" i="1"/>
  <c r="P76" i="1"/>
  <c r="L76" i="1"/>
  <c r="J76" i="1"/>
  <c r="H76" i="1"/>
  <c r="F76" i="1"/>
  <c r="D76" i="1"/>
  <c r="AB25" i="1"/>
  <c r="I136" i="1"/>
  <c r="E136" i="1"/>
  <c r="AA106" i="1"/>
  <c r="V106" i="1"/>
  <c r="Q106" i="1"/>
  <c r="L106" i="1"/>
  <c r="H106" i="1"/>
  <c r="D106" i="1"/>
  <c r="X76" i="1"/>
  <c r="V76" i="1"/>
  <c r="T76" i="1"/>
  <c r="Q76" i="1"/>
  <c r="O76" i="1"/>
  <c r="M76" i="1"/>
  <c r="K76" i="1"/>
  <c r="I76" i="1"/>
  <c r="G76" i="1"/>
  <c r="E76" i="1"/>
  <c r="AC25" i="1"/>
  <c r="L284" i="1"/>
  <c r="J284" i="1"/>
  <c r="H284" i="1"/>
  <c r="F284" i="1"/>
  <c r="D284" i="1"/>
  <c r="Y254" i="1"/>
  <c r="W254" i="1"/>
  <c r="S254" i="1"/>
  <c r="Q254" i="1"/>
  <c r="L254" i="1"/>
  <c r="J254" i="1"/>
  <c r="H254" i="1"/>
  <c r="F254" i="1"/>
  <c r="D254" i="1"/>
  <c r="K284" i="1"/>
  <c r="G284" i="1"/>
  <c r="I284" i="1"/>
  <c r="V254" i="1"/>
  <c r="R254" i="1"/>
  <c r="M254" i="1"/>
  <c r="I254" i="1"/>
  <c r="E254" i="1"/>
  <c r="M284" i="1"/>
  <c r="E284" i="1"/>
  <c r="X254" i="1"/>
  <c r="T254" i="1"/>
  <c r="P254" i="1"/>
  <c r="K254" i="1"/>
  <c r="G254" i="1"/>
  <c r="CI224" i="1"/>
  <c r="CG224" i="1"/>
  <c r="CE224" i="1"/>
  <c r="CC224" i="1"/>
  <c r="CA224" i="1"/>
  <c r="BV224" i="1"/>
  <c r="BT224" i="1"/>
  <c r="BR224" i="1"/>
  <c r="BP224" i="1"/>
  <c r="BN224" i="1"/>
  <c r="BK224" i="1"/>
  <c r="BI224" i="1"/>
  <c r="BG224" i="1"/>
  <c r="BE224" i="1"/>
  <c r="BC224" i="1"/>
  <c r="AX224" i="1"/>
  <c r="AV224" i="1"/>
  <c r="AT224" i="1"/>
  <c r="AR224" i="1"/>
  <c r="AP224" i="1"/>
  <c r="AM224" i="1"/>
  <c r="AK224" i="1"/>
  <c r="AI224" i="1"/>
  <c r="AG224" i="1"/>
  <c r="AE224" i="1"/>
  <c r="V224" i="1"/>
  <c r="T224" i="1"/>
  <c r="R224" i="1"/>
  <c r="CH224" i="1"/>
  <c r="CD224" i="1"/>
  <c r="BZ224" i="1"/>
  <c r="BU224" i="1"/>
  <c r="BQ224" i="1"/>
  <c r="BH224" i="1"/>
  <c r="BD224" i="1"/>
  <c r="AY224" i="1"/>
  <c r="AU224" i="1"/>
  <c r="AQ224" i="1"/>
  <c r="AL224" i="1"/>
  <c r="AH224" i="1"/>
  <c r="AD224" i="1"/>
  <c r="W224" i="1"/>
  <c r="S224" i="1"/>
  <c r="P224" i="1"/>
  <c r="M224" i="1"/>
  <c r="K224" i="1"/>
  <c r="I224" i="1"/>
  <c r="G224" i="1"/>
  <c r="E224" i="1"/>
  <c r="M194" i="1"/>
  <c r="K194" i="1"/>
  <c r="I194" i="1"/>
  <c r="G194" i="1"/>
  <c r="E194" i="1"/>
  <c r="CF224" i="1"/>
  <c r="CB224" i="1"/>
  <c r="BW224" i="1"/>
  <c r="BS224" i="1"/>
  <c r="BO224" i="1"/>
  <c r="BJ224" i="1"/>
  <c r="BF224" i="1"/>
  <c r="BB224" i="1"/>
  <c r="AW224" i="1"/>
  <c r="AS224" i="1"/>
  <c r="AJ224" i="1"/>
  <c r="AF224" i="1"/>
  <c r="Y224" i="1"/>
  <c r="U224" i="1"/>
  <c r="Q224" i="1"/>
  <c r="L224" i="1"/>
  <c r="J224" i="1"/>
  <c r="H224" i="1"/>
  <c r="F224" i="1"/>
  <c r="D224" i="1"/>
  <c r="L194" i="1"/>
  <c r="J194" i="1"/>
  <c r="H194" i="1"/>
  <c r="F194" i="1"/>
  <c r="D194" i="1"/>
  <c r="N194" i="1" s="1"/>
  <c r="BA164" i="1"/>
  <c r="AY164" i="1"/>
  <c r="AW164" i="1"/>
  <c r="AU164" i="1"/>
  <c r="AS164" i="1"/>
  <c r="AP164" i="1"/>
  <c r="AN164" i="1"/>
  <c r="AL164" i="1"/>
  <c r="AJ164" i="1"/>
  <c r="AH164" i="1"/>
  <c r="AA164" i="1"/>
  <c r="X164" i="1"/>
  <c r="V164" i="1"/>
  <c r="T164" i="1"/>
  <c r="Q164" i="1"/>
  <c r="L164" i="1"/>
  <c r="J164" i="1"/>
  <c r="H164" i="1"/>
  <c r="F164" i="1"/>
  <c r="D164" i="1"/>
  <c r="BW134" i="1"/>
  <c r="BU134" i="1"/>
  <c r="BS134" i="1"/>
  <c r="BQ134" i="1"/>
  <c r="BO134" i="1"/>
  <c r="BL134" i="1"/>
  <c r="BJ134" i="1"/>
  <c r="BH134" i="1"/>
  <c r="BF134" i="1"/>
  <c r="BD134" i="1"/>
  <c r="AZ134" i="1"/>
  <c r="AX134" i="1"/>
  <c r="AV134" i="1"/>
  <c r="AT134" i="1"/>
  <c r="AR134" i="1"/>
  <c r="AM134" i="1"/>
  <c r="AK134" i="1"/>
  <c r="AI134" i="1"/>
  <c r="AG134" i="1"/>
  <c r="AE134" i="1"/>
  <c r="AA134" i="1"/>
  <c r="X134" i="1"/>
  <c r="V134" i="1"/>
  <c r="T134" i="1"/>
  <c r="Q134" i="1"/>
  <c r="L134" i="1"/>
  <c r="J134" i="1"/>
  <c r="H134" i="1"/>
  <c r="F134" i="1"/>
  <c r="D134" i="1"/>
  <c r="Y104" i="1"/>
  <c r="W104" i="1"/>
  <c r="U104" i="1"/>
  <c r="S104" i="1"/>
  <c r="P104" i="1"/>
  <c r="M104" i="1"/>
  <c r="K104" i="1"/>
  <c r="I104" i="1"/>
  <c r="G104" i="1"/>
  <c r="E104" i="1"/>
  <c r="BB164" i="1"/>
  <c r="AZ164" i="1"/>
  <c r="AX164" i="1"/>
  <c r="AV164" i="1"/>
  <c r="AT164" i="1"/>
  <c r="AO164" i="1"/>
  <c r="AM164" i="1"/>
  <c r="AK164" i="1"/>
  <c r="AI164" i="1"/>
  <c r="AG164" i="1"/>
  <c r="AQ164" i="1" s="1"/>
  <c r="BD164" i="1" s="1"/>
  <c r="Y164" i="1"/>
  <c r="W164" i="1"/>
  <c r="U164" i="1"/>
  <c r="S164" i="1"/>
  <c r="P164" i="1"/>
  <c r="M164" i="1"/>
  <c r="K164" i="1"/>
  <c r="I164" i="1"/>
  <c r="G164" i="1"/>
  <c r="E164" i="1"/>
  <c r="BV134" i="1"/>
  <c r="BR134" i="1"/>
  <c r="BI134" i="1"/>
  <c r="BE134" i="1"/>
  <c r="AW134" i="1"/>
  <c r="AS134" i="1"/>
  <c r="AN134" i="1"/>
  <c r="AJ134" i="1"/>
  <c r="AF134" i="1"/>
  <c r="Y134" i="1"/>
  <c r="U134" i="1"/>
  <c r="P134" i="1"/>
  <c r="K134" i="1"/>
  <c r="G134" i="1"/>
  <c r="X104" i="1"/>
  <c r="T104" i="1"/>
  <c r="J104" i="1"/>
  <c r="F104" i="1"/>
  <c r="Y74" i="1"/>
  <c r="W74" i="1"/>
  <c r="U74" i="1"/>
  <c r="S74" i="1"/>
  <c r="P74" i="1"/>
  <c r="L74" i="1"/>
  <c r="J74" i="1"/>
  <c r="H74" i="1"/>
  <c r="F74" i="1"/>
  <c r="D74" i="1"/>
  <c r="BX134" i="1"/>
  <c r="BT134" i="1"/>
  <c r="BP134" i="1"/>
  <c r="BK134" i="1"/>
  <c r="BG134" i="1"/>
  <c r="BC134" i="1"/>
  <c r="BM134" i="1" s="1"/>
  <c r="AY134" i="1"/>
  <c r="AU134" i="1"/>
  <c r="AQ134" i="1"/>
  <c r="AL134" i="1"/>
  <c r="AH134" i="1"/>
  <c r="W134" i="1"/>
  <c r="S134" i="1"/>
  <c r="M134" i="1"/>
  <c r="I134" i="1"/>
  <c r="E134" i="1"/>
  <c r="AA104" i="1"/>
  <c r="V104" i="1"/>
  <c r="Q104" i="1"/>
  <c r="L104" i="1"/>
  <c r="H104" i="1"/>
  <c r="D104" i="1"/>
  <c r="N104" i="1" s="1"/>
  <c r="X74" i="1"/>
  <c r="V74" i="1"/>
  <c r="T74" i="1"/>
  <c r="Q74" i="1"/>
  <c r="O74" i="1"/>
  <c r="M74" i="1"/>
  <c r="K74" i="1"/>
  <c r="I74" i="1"/>
  <c r="G74" i="1"/>
  <c r="E74" i="1"/>
  <c r="AC23" i="1"/>
  <c r="AB23" i="1"/>
  <c r="L282" i="1"/>
  <c r="J282" i="1"/>
  <c r="H282" i="1"/>
  <c r="F282" i="1"/>
  <c r="D282" i="1"/>
  <c r="Y252" i="1"/>
  <c r="W252" i="1"/>
  <c r="S252" i="1"/>
  <c r="Q252" i="1"/>
  <c r="L252" i="1"/>
  <c r="J252" i="1"/>
  <c r="H252" i="1"/>
  <c r="F252" i="1"/>
  <c r="D252" i="1"/>
  <c r="K282" i="1"/>
  <c r="G282" i="1"/>
  <c r="M282" i="1"/>
  <c r="E282" i="1"/>
  <c r="V252" i="1"/>
  <c r="R252" i="1"/>
  <c r="M252" i="1"/>
  <c r="I252" i="1"/>
  <c r="E252" i="1"/>
  <c r="I282" i="1"/>
  <c r="X252" i="1"/>
  <c r="T252" i="1"/>
  <c r="P252" i="1"/>
  <c r="K252" i="1"/>
  <c r="G252" i="1"/>
  <c r="CI222" i="1"/>
  <c r="CG222" i="1"/>
  <c r="CE222" i="1"/>
  <c r="CC222" i="1"/>
  <c r="CA222" i="1"/>
  <c r="BV222" i="1"/>
  <c r="BT222" i="1"/>
  <c r="BR222" i="1"/>
  <c r="BP222" i="1"/>
  <c r="BN222" i="1"/>
  <c r="BK222" i="1"/>
  <c r="BI222" i="1"/>
  <c r="BG222" i="1"/>
  <c r="BE222" i="1"/>
  <c r="BC222" i="1"/>
  <c r="AX222" i="1"/>
  <c r="AV222" i="1"/>
  <c r="AT222" i="1"/>
  <c r="AR222" i="1"/>
  <c r="AP222" i="1"/>
  <c r="AM222" i="1"/>
  <c r="AK222" i="1"/>
  <c r="AI222" i="1"/>
  <c r="AG222" i="1"/>
  <c r="AE222" i="1"/>
  <c r="V222" i="1"/>
  <c r="T222" i="1"/>
  <c r="R222" i="1"/>
  <c r="P222" i="1"/>
  <c r="M222" i="1"/>
  <c r="K222" i="1"/>
  <c r="I222" i="1"/>
  <c r="G222" i="1"/>
  <c r="E222" i="1"/>
  <c r="M192" i="1"/>
  <c r="K192" i="1"/>
  <c r="I192" i="1"/>
  <c r="G192" i="1"/>
  <c r="E192" i="1"/>
  <c r="CH222" i="1"/>
  <c r="CF222" i="1"/>
  <c r="CD222" i="1"/>
  <c r="CB222" i="1"/>
  <c r="BZ222" i="1"/>
  <c r="BW222" i="1"/>
  <c r="BU222" i="1"/>
  <c r="BS222" i="1"/>
  <c r="BQ222" i="1"/>
  <c r="BO222" i="1"/>
  <c r="BJ222" i="1"/>
  <c r="BH222" i="1"/>
  <c r="BF222" i="1"/>
  <c r="BD222" i="1"/>
  <c r="BB222" i="1"/>
  <c r="AY222" i="1"/>
  <c r="AW222" i="1"/>
  <c r="AU222" i="1"/>
  <c r="AS222" i="1"/>
  <c r="AQ222" i="1"/>
  <c r="AL222" i="1"/>
  <c r="AJ222" i="1"/>
  <c r="AH222" i="1"/>
  <c r="AF222" i="1"/>
  <c r="AD222" i="1"/>
  <c r="Y222" i="1"/>
  <c r="W222" i="1"/>
  <c r="U222" i="1"/>
  <c r="S222" i="1"/>
  <c r="Q222" i="1"/>
  <c r="L222" i="1"/>
  <c r="J222" i="1"/>
  <c r="H222" i="1"/>
  <c r="F222" i="1"/>
  <c r="D222" i="1"/>
  <c r="L192" i="1"/>
  <c r="J192" i="1"/>
  <c r="H192" i="1"/>
  <c r="F192" i="1"/>
  <c r="D192" i="1"/>
  <c r="N192" i="1" s="1"/>
  <c r="BA162" i="1"/>
  <c r="AY162" i="1"/>
  <c r="AW162" i="1"/>
  <c r="AU162" i="1"/>
  <c r="AS162" i="1"/>
  <c r="AP162" i="1"/>
  <c r="AN162" i="1"/>
  <c r="AL162" i="1"/>
  <c r="AJ162" i="1"/>
  <c r="AH162" i="1"/>
  <c r="AA162" i="1"/>
  <c r="X162" i="1"/>
  <c r="V162" i="1"/>
  <c r="T162" i="1"/>
  <c r="Q162" i="1"/>
  <c r="L162" i="1"/>
  <c r="J162" i="1"/>
  <c r="H162" i="1"/>
  <c r="F162" i="1"/>
  <c r="D162" i="1"/>
  <c r="BW132" i="1"/>
  <c r="BU132" i="1"/>
  <c r="BS132" i="1"/>
  <c r="BQ132" i="1"/>
  <c r="BO132" i="1"/>
  <c r="BL132" i="1"/>
  <c r="BJ132" i="1"/>
  <c r="BH132" i="1"/>
  <c r="BF132" i="1"/>
  <c r="BD132" i="1"/>
  <c r="AZ132" i="1"/>
  <c r="AX132" i="1"/>
  <c r="AV132" i="1"/>
  <c r="AT132" i="1"/>
  <c r="AR132" i="1"/>
  <c r="AM132" i="1"/>
  <c r="AK132" i="1"/>
  <c r="AI132" i="1"/>
  <c r="AG132" i="1"/>
  <c r="AE132" i="1"/>
  <c r="AA132" i="1"/>
  <c r="X132" i="1"/>
  <c r="V132" i="1"/>
  <c r="T132" i="1"/>
  <c r="Q132" i="1"/>
  <c r="L132" i="1"/>
  <c r="J132" i="1"/>
  <c r="H132" i="1"/>
  <c r="F132" i="1"/>
  <c r="D132" i="1"/>
  <c r="Y102" i="1"/>
  <c r="W102" i="1"/>
  <c r="U102" i="1"/>
  <c r="S102" i="1"/>
  <c r="P102" i="1"/>
  <c r="M102" i="1"/>
  <c r="K102" i="1"/>
  <c r="I102" i="1"/>
  <c r="G102" i="1"/>
  <c r="E102" i="1"/>
  <c r="BB162" i="1"/>
  <c r="AZ162" i="1"/>
  <c r="AX162" i="1"/>
  <c r="AV162" i="1"/>
  <c r="AT162" i="1"/>
  <c r="AO162" i="1"/>
  <c r="AM162" i="1"/>
  <c r="AK162" i="1"/>
  <c r="AI162" i="1"/>
  <c r="AG162" i="1"/>
  <c r="AQ162" i="1" s="1"/>
  <c r="BD162" i="1" s="1"/>
  <c r="Y162" i="1"/>
  <c r="W162" i="1"/>
  <c r="U162" i="1"/>
  <c r="S162" i="1"/>
  <c r="P162" i="1"/>
  <c r="M162" i="1"/>
  <c r="K162" i="1"/>
  <c r="I162" i="1"/>
  <c r="G162" i="1"/>
  <c r="E162" i="1"/>
  <c r="BV132" i="1"/>
  <c r="BR132" i="1"/>
  <c r="BI132" i="1"/>
  <c r="BE132" i="1"/>
  <c r="AW132" i="1"/>
  <c r="AS132" i="1"/>
  <c r="AN132" i="1"/>
  <c r="AJ132" i="1"/>
  <c r="AF132" i="1"/>
  <c r="Y132" i="1"/>
  <c r="U132" i="1"/>
  <c r="P132" i="1"/>
  <c r="K132" i="1"/>
  <c r="G132" i="1"/>
  <c r="X102" i="1"/>
  <c r="T102" i="1"/>
  <c r="J102" i="1"/>
  <c r="F102" i="1"/>
  <c r="Y72" i="1"/>
  <c r="W72" i="1"/>
  <c r="U72" i="1"/>
  <c r="S72" i="1"/>
  <c r="P72" i="1"/>
  <c r="L72" i="1"/>
  <c r="J72" i="1"/>
  <c r="H72" i="1"/>
  <c r="F72" i="1"/>
  <c r="D72" i="1"/>
  <c r="BX132" i="1"/>
  <c r="BT132" i="1"/>
  <c r="BP132" i="1"/>
  <c r="BK132" i="1"/>
  <c r="BG132" i="1"/>
  <c r="BC132" i="1"/>
  <c r="BM132" i="1" s="1"/>
  <c r="AY132" i="1"/>
  <c r="AU132" i="1"/>
  <c r="AQ132" i="1"/>
  <c r="AL132" i="1"/>
  <c r="AH132" i="1"/>
  <c r="W132" i="1"/>
  <c r="S132" i="1"/>
  <c r="M132" i="1"/>
  <c r="I132" i="1"/>
  <c r="E132" i="1"/>
  <c r="AA102" i="1"/>
  <c r="V102" i="1"/>
  <c r="Q102" i="1"/>
  <c r="L102" i="1"/>
  <c r="H102" i="1"/>
  <c r="D102" i="1"/>
  <c r="N102" i="1" s="1"/>
  <c r="X72" i="1"/>
  <c r="V72" i="1"/>
  <c r="T72" i="1"/>
  <c r="Q72" i="1"/>
  <c r="O72" i="1"/>
  <c r="M72" i="1"/>
  <c r="K72" i="1"/>
  <c r="I72" i="1"/>
  <c r="G72" i="1"/>
  <c r="E72" i="1"/>
  <c r="AC21" i="1"/>
  <c r="AB21" i="1"/>
  <c r="L280" i="1"/>
  <c r="J280" i="1"/>
  <c r="H280" i="1"/>
  <c r="F280" i="1"/>
  <c r="D280" i="1"/>
  <c r="Y250" i="1"/>
  <c r="W250" i="1"/>
  <c r="S250" i="1"/>
  <c r="Q250" i="1"/>
  <c r="L250" i="1"/>
  <c r="J250" i="1"/>
  <c r="H250" i="1"/>
  <c r="F250" i="1"/>
  <c r="D250" i="1"/>
  <c r="K280" i="1"/>
  <c r="G280" i="1"/>
  <c r="I280" i="1"/>
  <c r="V250" i="1"/>
  <c r="R250" i="1"/>
  <c r="M250" i="1"/>
  <c r="I250" i="1"/>
  <c r="E250" i="1"/>
  <c r="M280" i="1"/>
  <c r="E280" i="1"/>
  <c r="X250" i="1"/>
  <c r="T250" i="1"/>
  <c r="P250" i="1"/>
  <c r="K250" i="1"/>
  <c r="G250" i="1"/>
  <c r="CI220" i="1"/>
  <c r="CG220" i="1"/>
  <c r="CE220" i="1"/>
  <c r="CC220" i="1"/>
  <c r="CA220" i="1"/>
  <c r="BV220" i="1"/>
  <c r="BT220" i="1"/>
  <c r="BR220" i="1"/>
  <c r="BP220" i="1"/>
  <c r="BN220" i="1"/>
  <c r="BK220" i="1"/>
  <c r="BI220" i="1"/>
  <c r="BG220" i="1"/>
  <c r="BE220" i="1"/>
  <c r="BC220" i="1"/>
  <c r="AX220" i="1"/>
  <c r="AV220" i="1"/>
  <c r="AT220" i="1"/>
  <c r="AR220" i="1"/>
  <c r="AP220" i="1"/>
  <c r="AM220" i="1"/>
  <c r="AK220" i="1"/>
  <c r="AI220" i="1"/>
  <c r="AG220" i="1"/>
  <c r="AE220" i="1"/>
  <c r="V220" i="1"/>
  <c r="T220" i="1"/>
  <c r="R220" i="1"/>
  <c r="P220" i="1"/>
  <c r="M220" i="1"/>
  <c r="K220" i="1"/>
  <c r="I220" i="1"/>
  <c r="G220" i="1"/>
  <c r="E220" i="1"/>
  <c r="M190" i="1"/>
  <c r="K190" i="1"/>
  <c r="I190" i="1"/>
  <c r="G190" i="1"/>
  <c r="E190" i="1"/>
  <c r="CH220" i="1"/>
  <c r="CF220" i="1"/>
  <c r="CD220" i="1"/>
  <c r="CB220" i="1"/>
  <c r="BZ220" i="1"/>
  <c r="BW220" i="1"/>
  <c r="BU220" i="1"/>
  <c r="BS220" i="1"/>
  <c r="BQ220" i="1"/>
  <c r="BO220" i="1"/>
  <c r="BJ220" i="1"/>
  <c r="BH220" i="1"/>
  <c r="BF220" i="1"/>
  <c r="BD220" i="1"/>
  <c r="BB220" i="1"/>
  <c r="AY220" i="1"/>
  <c r="AW220" i="1"/>
  <c r="AU220" i="1"/>
  <c r="AS220" i="1"/>
  <c r="AQ220" i="1"/>
  <c r="AL220" i="1"/>
  <c r="AJ220" i="1"/>
  <c r="AH220" i="1"/>
  <c r="AF220" i="1"/>
  <c r="AD220" i="1"/>
  <c r="Y220" i="1"/>
  <c r="W220" i="1"/>
  <c r="U220" i="1"/>
  <c r="S220" i="1"/>
  <c r="Q220" i="1"/>
  <c r="L220" i="1"/>
  <c r="J220" i="1"/>
  <c r="H220" i="1"/>
  <c r="F220" i="1"/>
  <c r="D220" i="1"/>
  <c r="L190" i="1"/>
  <c r="J190" i="1"/>
  <c r="H190" i="1"/>
  <c r="F190" i="1"/>
  <c r="D190" i="1"/>
  <c r="N190" i="1" s="1"/>
  <c r="BA160" i="1"/>
  <c r="AY160" i="1"/>
  <c r="AW160" i="1"/>
  <c r="AU160" i="1"/>
  <c r="AS160" i="1"/>
  <c r="AP160" i="1"/>
  <c r="AN160" i="1"/>
  <c r="AL160" i="1"/>
  <c r="AJ160" i="1"/>
  <c r="AH160" i="1"/>
  <c r="AA160" i="1"/>
  <c r="X160" i="1"/>
  <c r="V160" i="1"/>
  <c r="T160" i="1"/>
  <c r="Q160" i="1"/>
  <c r="L160" i="1"/>
  <c r="J160" i="1"/>
  <c r="H160" i="1"/>
  <c r="F160" i="1"/>
  <c r="D160" i="1"/>
  <c r="BW130" i="1"/>
  <c r="BU130" i="1"/>
  <c r="BS130" i="1"/>
  <c r="BQ130" i="1"/>
  <c r="BO130" i="1"/>
  <c r="BL130" i="1"/>
  <c r="BJ130" i="1"/>
  <c r="BH130" i="1"/>
  <c r="BF130" i="1"/>
  <c r="BD130" i="1"/>
  <c r="AZ130" i="1"/>
  <c r="AX130" i="1"/>
  <c r="AV130" i="1"/>
  <c r="AT130" i="1"/>
  <c r="AR130" i="1"/>
  <c r="AM130" i="1"/>
  <c r="AK130" i="1"/>
  <c r="AI130" i="1"/>
  <c r="AG130" i="1"/>
  <c r="AE130" i="1"/>
  <c r="AA130" i="1"/>
  <c r="X130" i="1"/>
  <c r="V130" i="1"/>
  <c r="T130" i="1"/>
  <c r="Q130" i="1"/>
  <c r="L130" i="1"/>
  <c r="J130" i="1"/>
  <c r="H130" i="1"/>
  <c r="F130" i="1"/>
  <c r="D130" i="1"/>
  <c r="Y100" i="1"/>
  <c r="W100" i="1"/>
  <c r="U100" i="1"/>
  <c r="S100" i="1"/>
  <c r="P100" i="1"/>
  <c r="M100" i="1"/>
  <c r="K100" i="1"/>
  <c r="I100" i="1"/>
  <c r="G100" i="1"/>
  <c r="E100" i="1"/>
  <c r="BB160" i="1"/>
  <c r="AZ160" i="1"/>
  <c r="AX160" i="1"/>
  <c r="AV160" i="1"/>
  <c r="AT160" i="1"/>
  <c r="AO160" i="1"/>
  <c r="AM160" i="1"/>
  <c r="AK160" i="1"/>
  <c r="AI160" i="1"/>
  <c r="AG160" i="1"/>
  <c r="AQ160" i="1" s="1"/>
  <c r="BD160" i="1" s="1"/>
  <c r="Y160" i="1"/>
  <c r="W160" i="1"/>
  <c r="U160" i="1"/>
  <c r="S160" i="1"/>
  <c r="P160" i="1"/>
  <c r="M160" i="1"/>
  <c r="K160" i="1"/>
  <c r="I160" i="1"/>
  <c r="G160" i="1"/>
  <c r="E160" i="1"/>
  <c r="BV130" i="1"/>
  <c r="BR130" i="1"/>
  <c r="BI130" i="1"/>
  <c r="BE130" i="1"/>
  <c r="AW130" i="1"/>
  <c r="AS130" i="1"/>
  <c r="AN130" i="1"/>
  <c r="AJ130" i="1"/>
  <c r="AF130" i="1"/>
  <c r="Y130" i="1"/>
  <c r="U130" i="1"/>
  <c r="P130" i="1"/>
  <c r="K130" i="1"/>
  <c r="G130" i="1"/>
  <c r="X100" i="1"/>
  <c r="T100" i="1"/>
  <c r="J100" i="1"/>
  <c r="F100" i="1"/>
  <c r="Y70" i="1"/>
  <c r="W70" i="1"/>
  <c r="U70" i="1"/>
  <c r="S70" i="1"/>
  <c r="P70" i="1"/>
  <c r="L70" i="1"/>
  <c r="J70" i="1"/>
  <c r="H70" i="1"/>
  <c r="F70" i="1"/>
  <c r="D70" i="1"/>
  <c r="BX130" i="1"/>
  <c r="BT130" i="1"/>
  <c r="BP130" i="1"/>
  <c r="BK130" i="1"/>
  <c r="BG130" i="1"/>
  <c r="BC130" i="1"/>
  <c r="BM130" i="1" s="1"/>
  <c r="AY130" i="1"/>
  <c r="AU130" i="1"/>
  <c r="AQ130" i="1"/>
  <c r="AL130" i="1"/>
  <c r="AH130" i="1"/>
  <c r="W130" i="1"/>
  <c r="S130" i="1"/>
  <c r="M130" i="1"/>
  <c r="I130" i="1"/>
  <c r="E130" i="1"/>
  <c r="AA100" i="1"/>
  <c r="V100" i="1"/>
  <c r="Q100" i="1"/>
  <c r="L100" i="1"/>
  <c r="H100" i="1"/>
  <c r="D100" i="1"/>
  <c r="N100" i="1" s="1"/>
  <c r="X70" i="1"/>
  <c r="V70" i="1"/>
  <c r="T70" i="1"/>
  <c r="Q70" i="1"/>
  <c r="O70" i="1"/>
  <c r="M70" i="1"/>
  <c r="K70" i="1"/>
  <c r="I70" i="1"/>
  <c r="G70" i="1"/>
  <c r="E70" i="1"/>
  <c r="AC19" i="1"/>
  <c r="AB19" i="1"/>
  <c r="L278" i="1"/>
  <c r="J278" i="1"/>
  <c r="H278" i="1"/>
  <c r="F278" i="1"/>
  <c r="D278" i="1"/>
  <c r="Y248" i="1"/>
  <c r="W248" i="1"/>
  <c r="S248" i="1"/>
  <c r="Q248" i="1"/>
  <c r="L248" i="1"/>
  <c r="J248" i="1"/>
  <c r="H248" i="1"/>
  <c r="F248" i="1"/>
  <c r="K278" i="1"/>
  <c r="G278" i="1"/>
  <c r="M278" i="1"/>
  <c r="E278" i="1"/>
  <c r="V248" i="1"/>
  <c r="R248" i="1"/>
  <c r="M248" i="1"/>
  <c r="I248" i="1"/>
  <c r="E248" i="1"/>
  <c r="I278" i="1"/>
  <c r="X248" i="1"/>
  <c r="T248" i="1"/>
  <c r="P248" i="1"/>
  <c r="AA248" i="1" s="1"/>
  <c r="K248" i="1"/>
  <c r="G248" i="1"/>
  <c r="D248" i="1"/>
  <c r="CI218" i="1"/>
  <c r="CG218" i="1"/>
  <c r="CE218" i="1"/>
  <c r="CC218" i="1"/>
  <c r="CA218" i="1"/>
  <c r="BV218" i="1"/>
  <c r="BT218" i="1"/>
  <c r="BR218" i="1"/>
  <c r="BP218" i="1"/>
  <c r="BN218" i="1"/>
  <c r="BK218" i="1"/>
  <c r="BI218" i="1"/>
  <c r="BG218" i="1"/>
  <c r="BE218" i="1"/>
  <c r="BC218" i="1"/>
  <c r="AX218" i="1"/>
  <c r="AV218" i="1"/>
  <c r="AT218" i="1"/>
  <c r="AR218" i="1"/>
  <c r="AP218" i="1"/>
  <c r="AM218" i="1"/>
  <c r="AK218" i="1"/>
  <c r="AI218" i="1"/>
  <c r="AG218" i="1"/>
  <c r="AE218" i="1"/>
  <c r="V218" i="1"/>
  <c r="T218" i="1"/>
  <c r="R218" i="1"/>
  <c r="P218" i="1"/>
  <c r="M218" i="1"/>
  <c r="K218" i="1"/>
  <c r="I218" i="1"/>
  <c r="G218" i="1"/>
  <c r="E218" i="1"/>
  <c r="M188" i="1"/>
  <c r="K188" i="1"/>
  <c r="I188" i="1"/>
  <c r="G188" i="1"/>
  <c r="CH218" i="1"/>
  <c r="CF218" i="1"/>
  <c r="CD218" i="1"/>
  <c r="CB218" i="1"/>
  <c r="BZ218" i="1"/>
  <c r="CJ218" i="1" s="1"/>
  <c r="BW218" i="1"/>
  <c r="BU218" i="1"/>
  <c r="BS218" i="1"/>
  <c r="BQ218" i="1"/>
  <c r="BO218" i="1"/>
  <c r="BJ218" i="1"/>
  <c r="BH218" i="1"/>
  <c r="BF218" i="1"/>
  <c r="BD218" i="1"/>
  <c r="BB218" i="1"/>
  <c r="BL218" i="1" s="1"/>
  <c r="AY218" i="1"/>
  <c r="AW218" i="1"/>
  <c r="AU218" i="1"/>
  <c r="AS218" i="1"/>
  <c r="AQ218" i="1"/>
  <c r="AL218" i="1"/>
  <c r="AJ218" i="1"/>
  <c r="AH218" i="1"/>
  <c r="AF218" i="1"/>
  <c r="AD218" i="1"/>
  <c r="AN218" i="1" s="1"/>
  <c r="Y218" i="1"/>
  <c r="W218" i="1"/>
  <c r="U218" i="1"/>
  <c r="S218" i="1"/>
  <c r="Q218" i="1"/>
  <c r="L218" i="1"/>
  <c r="J218" i="1"/>
  <c r="H218" i="1"/>
  <c r="F218" i="1"/>
  <c r="D218" i="1"/>
  <c r="N218" i="1" s="1"/>
  <c r="L188" i="1"/>
  <c r="J188" i="1"/>
  <c r="H188" i="1"/>
  <c r="F188" i="1"/>
  <c r="D188" i="1"/>
  <c r="BA158" i="1"/>
  <c r="AY158" i="1"/>
  <c r="AW158" i="1"/>
  <c r="AU158" i="1"/>
  <c r="AS158" i="1"/>
  <c r="AP158" i="1"/>
  <c r="AN158" i="1"/>
  <c r="AL158" i="1"/>
  <c r="AJ158" i="1"/>
  <c r="AH158" i="1"/>
  <c r="AA158" i="1"/>
  <c r="X158" i="1"/>
  <c r="V158" i="1"/>
  <c r="T158" i="1"/>
  <c r="Q158" i="1"/>
  <c r="L158" i="1"/>
  <c r="J158" i="1"/>
  <c r="H158" i="1"/>
  <c r="F158" i="1"/>
  <c r="D158" i="1"/>
  <c r="BW128" i="1"/>
  <c r="BU128" i="1"/>
  <c r="BS128" i="1"/>
  <c r="BQ128" i="1"/>
  <c r="BO128" i="1"/>
  <c r="BL128" i="1"/>
  <c r="BJ128" i="1"/>
  <c r="BH128" i="1"/>
  <c r="BF128" i="1"/>
  <c r="BD128" i="1"/>
  <c r="AZ128" i="1"/>
  <c r="AX128" i="1"/>
  <c r="AV128" i="1"/>
  <c r="AT128" i="1"/>
  <c r="AR128" i="1"/>
  <c r="AM128" i="1"/>
  <c r="AK128" i="1"/>
  <c r="AI128" i="1"/>
  <c r="AG128" i="1"/>
  <c r="AE128" i="1"/>
  <c r="AA128" i="1"/>
  <c r="X128" i="1"/>
  <c r="V128" i="1"/>
  <c r="T128" i="1"/>
  <c r="Q128" i="1"/>
  <c r="L128" i="1"/>
  <c r="J128" i="1"/>
  <c r="H128" i="1"/>
  <c r="F128" i="1"/>
  <c r="D128" i="1"/>
  <c r="Y98" i="1"/>
  <c r="W98" i="1"/>
  <c r="U98" i="1"/>
  <c r="S98" i="1"/>
  <c r="P98" i="1"/>
  <c r="M98" i="1"/>
  <c r="K98" i="1"/>
  <c r="I98" i="1"/>
  <c r="G98" i="1"/>
  <c r="E98" i="1"/>
  <c r="E188" i="1"/>
  <c r="BB158" i="1"/>
  <c r="AZ158" i="1"/>
  <c r="AX158" i="1"/>
  <c r="AV158" i="1"/>
  <c r="AT158" i="1"/>
  <c r="AO158" i="1"/>
  <c r="AM158" i="1"/>
  <c r="AK158" i="1"/>
  <c r="AI158" i="1"/>
  <c r="AG158" i="1"/>
  <c r="AQ158" i="1" s="1"/>
  <c r="BD158" i="1" s="1"/>
  <c r="Y158" i="1"/>
  <c r="W158" i="1"/>
  <c r="U158" i="1"/>
  <c r="S158" i="1"/>
  <c r="P158" i="1"/>
  <c r="M158" i="1"/>
  <c r="K158" i="1"/>
  <c r="I158" i="1"/>
  <c r="G158" i="1"/>
  <c r="E158" i="1"/>
  <c r="BV128" i="1"/>
  <c r="BR128" i="1"/>
  <c r="BI128" i="1"/>
  <c r="BE128" i="1"/>
  <c r="AW128" i="1"/>
  <c r="AS128" i="1"/>
  <c r="AN128" i="1"/>
  <c r="AJ128" i="1"/>
  <c r="AF128" i="1"/>
  <c r="Y128" i="1"/>
  <c r="U128" i="1"/>
  <c r="P128" i="1"/>
  <c r="K128" i="1"/>
  <c r="G128" i="1"/>
  <c r="X98" i="1"/>
  <c r="T98" i="1"/>
  <c r="J98" i="1"/>
  <c r="F98" i="1"/>
  <c r="Y68" i="1"/>
  <c r="W68" i="1"/>
  <c r="U68" i="1"/>
  <c r="S68" i="1"/>
  <c r="P68" i="1"/>
  <c r="L68" i="1"/>
  <c r="J68" i="1"/>
  <c r="H68" i="1"/>
  <c r="F68" i="1"/>
  <c r="D68" i="1"/>
  <c r="AB17" i="1"/>
  <c r="BX128" i="1"/>
  <c r="BT128" i="1"/>
  <c r="BP128" i="1"/>
  <c r="BK128" i="1"/>
  <c r="BG128" i="1"/>
  <c r="BC128" i="1"/>
  <c r="AY128" i="1"/>
  <c r="AU128" i="1"/>
  <c r="AQ128" i="1"/>
  <c r="BA128" i="1" s="1"/>
  <c r="AL128" i="1"/>
  <c r="AH128" i="1"/>
  <c r="W128" i="1"/>
  <c r="S128" i="1"/>
  <c r="M128" i="1"/>
  <c r="I128" i="1"/>
  <c r="E128" i="1"/>
  <c r="AA98" i="1"/>
  <c r="V98" i="1"/>
  <c r="Q98" i="1"/>
  <c r="L98" i="1"/>
  <c r="H98" i="1"/>
  <c r="D98" i="1"/>
  <c r="X68" i="1"/>
  <c r="V68" i="1"/>
  <c r="T68" i="1"/>
  <c r="Q68" i="1"/>
  <c r="O68" i="1"/>
  <c r="M68" i="1"/>
  <c r="K68" i="1"/>
  <c r="I68" i="1"/>
  <c r="G68" i="1"/>
  <c r="E68" i="1"/>
  <c r="AC17" i="1"/>
  <c r="L276" i="1"/>
  <c r="J276" i="1"/>
  <c r="H276" i="1"/>
  <c r="F276" i="1"/>
  <c r="D276" i="1"/>
  <c r="M276" i="1"/>
  <c r="I276" i="1"/>
  <c r="E276" i="1"/>
  <c r="X246" i="1"/>
  <c r="V246" i="1"/>
  <c r="T246" i="1"/>
  <c r="R246" i="1"/>
  <c r="P246" i="1"/>
  <c r="M246" i="1"/>
  <c r="K246" i="1"/>
  <c r="I246" i="1"/>
  <c r="G246" i="1"/>
  <c r="E246" i="1"/>
  <c r="K276" i="1"/>
  <c r="G276" i="1"/>
  <c r="Y246" i="1"/>
  <c r="W246" i="1"/>
  <c r="S246" i="1"/>
  <c r="Q246" i="1"/>
  <c r="L246" i="1"/>
  <c r="J246" i="1"/>
  <c r="H246" i="1"/>
  <c r="F246" i="1"/>
  <c r="D246" i="1"/>
  <c r="CI216" i="1"/>
  <c r="CG216" i="1"/>
  <c r="CE216" i="1"/>
  <c r="CC216" i="1"/>
  <c r="CA216" i="1"/>
  <c r="BV216" i="1"/>
  <c r="BT216" i="1"/>
  <c r="BR216" i="1"/>
  <c r="BP216" i="1"/>
  <c r="BN216" i="1"/>
  <c r="BK216" i="1"/>
  <c r="BI216" i="1"/>
  <c r="BG216" i="1"/>
  <c r="BE216" i="1"/>
  <c r="BC216" i="1"/>
  <c r="AX216" i="1"/>
  <c r="AV216" i="1"/>
  <c r="AT216" i="1"/>
  <c r="AR216" i="1"/>
  <c r="AP216" i="1"/>
  <c r="AM216" i="1"/>
  <c r="AK216" i="1"/>
  <c r="AI216" i="1"/>
  <c r="AG216" i="1"/>
  <c r="AE216" i="1"/>
  <c r="V216" i="1"/>
  <c r="T216" i="1"/>
  <c r="R216" i="1"/>
  <c r="P216" i="1"/>
  <c r="M216" i="1"/>
  <c r="K216" i="1"/>
  <c r="I216" i="1"/>
  <c r="G216" i="1"/>
  <c r="E216" i="1"/>
  <c r="CH216" i="1"/>
  <c r="CF216" i="1"/>
  <c r="CD216" i="1"/>
  <c r="CB216" i="1"/>
  <c r="BZ216" i="1"/>
  <c r="CJ216" i="1" s="1"/>
  <c r="BW216" i="1"/>
  <c r="BU216" i="1"/>
  <c r="BS216" i="1"/>
  <c r="BQ216" i="1"/>
  <c r="BO216" i="1"/>
  <c r="BJ216" i="1"/>
  <c r="BH216" i="1"/>
  <c r="BF216" i="1"/>
  <c r="BD216" i="1"/>
  <c r="BB216" i="1"/>
  <c r="BL216" i="1" s="1"/>
  <c r="AY216" i="1"/>
  <c r="AW216" i="1"/>
  <c r="AU216" i="1"/>
  <c r="AS216" i="1"/>
  <c r="AQ216" i="1"/>
  <c r="AL216" i="1"/>
  <c r="AJ216" i="1"/>
  <c r="AH216" i="1"/>
  <c r="AF216" i="1"/>
  <c r="AD216" i="1"/>
  <c r="AN216" i="1" s="1"/>
  <c r="Y216" i="1"/>
  <c r="W216" i="1"/>
  <c r="U216" i="1"/>
  <c r="S216" i="1"/>
  <c r="Q216" i="1"/>
  <c r="L216" i="1"/>
  <c r="J216" i="1"/>
  <c r="H216" i="1"/>
  <c r="F216" i="1"/>
  <c r="D216" i="1"/>
  <c r="N216" i="1" s="1"/>
  <c r="L186" i="1"/>
  <c r="J186" i="1"/>
  <c r="H186" i="1"/>
  <c r="F186" i="1"/>
  <c r="D186" i="1"/>
  <c r="M186" i="1"/>
  <c r="I186" i="1"/>
  <c r="E186" i="1"/>
  <c r="BA156" i="1"/>
  <c r="AY156" i="1"/>
  <c r="AW156" i="1"/>
  <c r="AU156" i="1"/>
  <c r="AS156" i="1"/>
  <c r="AP156" i="1"/>
  <c r="AN156" i="1"/>
  <c r="AL156" i="1"/>
  <c r="AJ156" i="1"/>
  <c r="AH156" i="1"/>
  <c r="AA156" i="1"/>
  <c r="X156" i="1"/>
  <c r="V156" i="1"/>
  <c r="T156" i="1"/>
  <c r="Q156" i="1"/>
  <c r="L156" i="1"/>
  <c r="J156" i="1"/>
  <c r="H156" i="1"/>
  <c r="F156" i="1"/>
  <c r="D156" i="1"/>
  <c r="BW126" i="1"/>
  <c r="BU126" i="1"/>
  <c r="BS126" i="1"/>
  <c r="BQ126" i="1"/>
  <c r="BO126" i="1"/>
  <c r="BL126" i="1"/>
  <c r="BJ126" i="1"/>
  <c r="BH126" i="1"/>
  <c r="BF126" i="1"/>
  <c r="BD126" i="1"/>
  <c r="AZ126" i="1"/>
  <c r="AX126" i="1"/>
  <c r="AV126" i="1"/>
  <c r="AT126" i="1"/>
  <c r="AR126" i="1"/>
  <c r="AM126" i="1"/>
  <c r="AK126" i="1"/>
  <c r="AI126" i="1"/>
  <c r="AG126" i="1"/>
  <c r="AE126" i="1"/>
  <c r="AA126" i="1"/>
  <c r="X126" i="1"/>
  <c r="V126" i="1"/>
  <c r="T126" i="1"/>
  <c r="Q126" i="1"/>
  <c r="L126" i="1"/>
  <c r="J126" i="1"/>
  <c r="H126" i="1"/>
  <c r="F126" i="1"/>
  <c r="D126" i="1"/>
  <c r="Y96" i="1"/>
  <c r="W96" i="1"/>
  <c r="U96" i="1"/>
  <c r="S96" i="1"/>
  <c r="P96" i="1"/>
  <c r="M96" i="1"/>
  <c r="K96" i="1"/>
  <c r="I96" i="1"/>
  <c r="G96" i="1"/>
  <c r="E96" i="1"/>
  <c r="K186" i="1"/>
  <c r="G186" i="1"/>
  <c r="BB156" i="1"/>
  <c r="AZ156" i="1"/>
  <c r="AX156" i="1"/>
  <c r="AV156" i="1"/>
  <c r="AT156" i="1"/>
  <c r="AO156" i="1"/>
  <c r="AM156" i="1"/>
  <c r="AK156" i="1"/>
  <c r="AI156" i="1"/>
  <c r="AG156" i="1"/>
  <c r="AQ156" i="1" s="1"/>
  <c r="BD156" i="1" s="1"/>
  <c r="Y156" i="1"/>
  <c r="W156" i="1"/>
  <c r="U156" i="1"/>
  <c r="S156" i="1"/>
  <c r="P156" i="1"/>
  <c r="M156" i="1"/>
  <c r="K156" i="1"/>
  <c r="I156" i="1"/>
  <c r="G156" i="1"/>
  <c r="E156" i="1"/>
  <c r="BV126" i="1"/>
  <c r="BR126" i="1"/>
  <c r="BI126" i="1"/>
  <c r="BE126" i="1"/>
  <c r="AW126" i="1"/>
  <c r="AS126" i="1"/>
  <c r="AN126" i="1"/>
  <c r="AJ126" i="1"/>
  <c r="AF126" i="1"/>
  <c r="Y126" i="1"/>
  <c r="U126" i="1"/>
  <c r="P126" i="1"/>
  <c r="K126" i="1"/>
  <c r="G126" i="1"/>
  <c r="X96" i="1"/>
  <c r="T96" i="1"/>
  <c r="J96" i="1"/>
  <c r="F96" i="1"/>
  <c r="Y66" i="1"/>
  <c r="W66" i="1"/>
  <c r="U66" i="1"/>
  <c r="S66" i="1"/>
  <c r="P66" i="1"/>
  <c r="L66" i="1"/>
  <c r="J66" i="1"/>
  <c r="H66" i="1"/>
  <c r="F66" i="1"/>
  <c r="D66" i="1"/>
  <c r="AB15" i="1"/>
  <c r="BX126" i="1"/>
  <c r="BT126" i="1"/>
  <c r="BP126" i="1"/>
  <c r="BK126" i="1"/>
  <c r="BG126" i="1"/>
  <c r="BC126" i="1"/>
  <c r="AY126" i="1"/>
  <c r="AU126" i="1"/>
  <c r="AQ126" i="1"/>
  <c r="BA126" i="1" s="1"/>
  <c r="AL126" i="1"/>
  <c r="AH126" i="1"/>
  <c r="W126" i="1"/>
  <c r="S126" i="1"/>
  <c r="M126" i="1"/>
  <c r="I126" i="1"/>
  <c r="E126" i="1"/>
  <c r="AA96" i="1"/>
  <c r="V96" i="1"/>
  <c r="Q96" i="1"/>
  <c r="L96" i="1"/>
  <c r="H96" i="1"/>
  <c r="D96" i="1"/>
  <c r="X66" i="1"/>
  <c r="V66" i="1"/>
  <c r="T66" i="1"/>
  <c r="Q66" i="1"/>
  <c r="O66" i="1"/>
  <c r="M66" i="1"/>
  <c r="K66" i="1"/>
  <c r="I66" i="1"/>
  <c r="G66" i="1"/>
  <c r="E66" i="1"/>
  <c r="AC15" i="1"/>
  <c r="L274" i="1"/>
  <c r="J274" i="1"/>
  <c r="H274" i="1"/>
  <c r="F274" i="1"/>
  <c r="D274" i="1"/>
  <c r="M274" i="1"/>
  <c r="I274" i="1"/>
  <c r="E274" i="1"/>
  <c r="X244" i="1"/>
  <c r="V244" i="1"/>
  <c r="T244" i="1"/>
  <c r="R244" i="1"/>
  <c r="P244" i="1"/>
  <c r="M244" i="1"/>
  <c r="K244" i="1"/>
  <c r="I244" i="1"/>
  <c r="G244" i="1"/>
  <c r="E244" i="1"/>
  <c r="K274" i="1"/>
  <c r="G274" i="1"/>
  <c r="Y244" i="1"/>
  <c r="W244" i="1"/>
  <c r="S244" i="1"/>
  <c r="Q244" i="1"/>
  <c r="L244" i="1"/>
  <c r="J244" i="1"/>
  <c r="H244" i="1"/>
  <c r="F244" i="1"/>
  <c r="D244" i="1"/>
  <c r="CI214" i="1"/>
  <c r="CG214" i="1"/>
  <c r="CE214" i="1"/>
  <c r="CC214" i="1"/>
  <c r="CA214" i="1"/>
  <c r="BV214" i="1"/>
  <c r="BT214" i="1"/>
  <c r="BR214" i="1"/>
  <c r="BP214" i="1"/>
  <c r="BN214" i="1"/>
  <c r="BK214" i="1"/>
  <c r="BI214" i="1"/>
  <c r="BG214" i="1"/>
  <c r="BE214" i="1"/>
  <c r="BC214" i="1"/>
  <c r="AX214" i="1"/>
  <c r="AV214" i="1"/>
  <c r="AT214" i="1"/>
  <c r="AR214" i="1"/>
  <c r="AP214" i="1"/>
  <c r="AM214" i="1"/>
  <c r="AK214" i="1"/>
  <c r="AI214" i="1"/>
  <c r="AG214" i="1"/>
  <c r="AE214" i="1"/>
  <c r="V214" i="1"/>
  <c r="T214" i="1"/>
  <c r="R214" i="1"/>
  <c r="P214" i="1"/>
  <c r="M214" i="1"/>
  <c r="K214" i="1"/>
  <c r="I214" i="1"/>
  <c r="G214" i="1"/>
  <c r="E214" i="1"/>
  <c r="CH214" i="1"/>
  <c r="CF214" i="1"/>
  <c r="CD214" i="1"/>
  <c r="CB214" i="1"/>
  <c r="BZ214" i="1"/>
  <c r="CJ214" i="1" s="1"/>
  <c r="BW214" i="1"/>
  <c r="BU214" i="1"/>
  <c r="BS214" i="1"/>
  <c r="BQ214" i="1"/>
  <c r="BO214" i="1"/>
  <c r="BJ214" i="1"/>
  <c r="BH214" i="1"/>
  <c r="BF214" i="1"/>
  <c r="BD214" i="1"/>
  <c r="BB214" i="1"/>
  <c r="BL214" i="1" s="1"/>
  <c r="AY214" i="1"/>
  <c r="AW214" i="1"/>
  <c r="AU214" i="1"/>
  <c r="AS214" i="1"/>
  <c r="AQ214" i="1"/>
  <c r="AL214" i="1"/>
  <c r="AJ214" i="1"/>
  <c r="AH214" i="1"/>
  <c r="AF214" i="1"/>
  <c r="AD214" i="1"/>
  <c r="AN214" i="1" s="1"/>
  <c r="Y214" i="1"/>
  <c r="W214" i="1"/>
  <c r="U214" i="1"/>
  <c r="S214" i="1"/>
  <c r="Q214" i="1"/>
  <c r="L214" i="1"/>
  <c r="J214" i="1"/>
  <c r="H214" i="1"/>
  <c r="F214" i="1"/>
  <c r="D214" i="1"/>
  <c r="N214" i="1" s="1"/>
  <c r="L184" i="1"/>
  <c r="J184" i="1"/>
  <c r="H184" i="1"/>
  <c r="F184" i="1"/>
  <c r="D184" i="1"/>
  <c r="K184" i="1"/>
  <c r="G184" i="1"/>
  <c r="BA154" i="1"/>
  <c r="AY154" i="1"/>
  <c r="AW154" i="1"/>
  <c r="AU154" i="1"/>
  <c r="AS154" i="1"/>
  <c r="AP154" i="1"/>
  <c r="AN154" i="1"/>
  <c r="AL154" i="1"/>
  <c r="AJ154" i="1"/>
  <c r="AH154" i="1"/>
  <c r="AA154" i="1"/>
  <c r="X154" i="1"/>
  <c r="V154" i="1"/>
  <c r="T154" i="1"/>
  <c r="Q154" i="1"/>
  <c r="L154" i="1"/>
  <c r="J154" i="1"/>
  <c r="H154" i="1"/>
  <c r="F154" i="1"/>
  <c r="D154" i="1"/>
  <c r="BW124" i="1"/>
  <c r="BU124" i="1"/>
  <c r="BS124" i="1"/>
  <c r="BQ124" i="1"/>
  <c r="BO124" i="1"/>
  <c r="BL124" i="1"/>
  <c r="BJ124" i="1"/>
  <c r="BH124" i="1"/>
  <c r="BF124" i="1"/>
  <c r="BD124" i="1"/>
  <c r="AZ124" i="1"/>
  <c r="AX124" i="1"/>
  <c r="AV124" i="1"/>
  <c r="AT124" i="1"/>
  <c r="AR124" i="1"/>
  <c r="AM124" i="1"/>
  <c r="AK124" i="1"/>
  <c r="AI124" i="1"/>
  <c r="AG124" i="1"/>
  <c r="AE124" i="1"/>
  <c r="AA124" i="1"/>
  <c r="X124" i="1"/>
  <c r="V124" i="1"/>
  <c r="T124" i="1"/>
  <c r="Q124" i="1"/>
  <c r="L124" i="1"/>
  <c r="J124" i="1"/>
  <c r="H124" i="1"/>
  <c r="F124" i="1"/>
  <c r="D124" i="1"/>
  <c r="Y94" i="1"/>
  <c r="W94" i="1"/>
  <c r="U94" i="1"/>
  <c r="S94" i="1"/>
  <c r="P94" i="1"/>
  <c r="M94" i="1"/>
  <c r="K94" i="1"/>
  <c r="I94" i="1"/>
  <c r="G94" i="1"/>
  <c r="E94" i="1"/>
  <c r="M184" i="1"/>
  <c r="I184" i="1"/>
  <c r="E184" i="1"/>
  <c r="BB154" i="1"/>
  <c r="AZ154" i="1"/>
  <c r="AX154" i="1"/>
  <c r="AV154" i="1"/>
  <c r="AT154" i="1"/>
  <c r="AO154" i="1"/>
  <c r="AM154" i="1"/>
  <c r="AK154" i="1"/>
  <c r="AI154" i="1"/>
  <c r="AG154" i="1"/>
  <c r="AQ154" i="1" s="1"/>
  <c r="BD154" i="1" s="1"/>
  <c r="Y154" i="1"/>
  <c r="W154" i="1"/>
  <c r="U154" i="1"/>
  <c r="S154" i="1"/>
  <c r="P154" i="1"/>
  <c r="M154" i="1"/>
  <c r="K154" i="1"/>
  <c r="I154" i="1"/>
  <c r="G154" i="1"/>
  <c r="E154" i="1"/>
  <c r="BV124" i="1"/>
  <c r="BR124" i="1"/>
  <c r="BI124" i="1"/>
  <c r="BE124" i="1"/>
  <c r="AW124" i="1"/>
  <c r="AS124" i="1"/>
  <c r="AN124" i="1"/>
  <c r="AJ124" i="1"/>
  <c r="AF124" i="1"/>
  <c r="Y124" i="1"/>
  <c r="U124" i="1"/>
  <c r="P124" i="1"/>
  <c r="K124" i="1"/>
  <c r="G124" i="1"/>
  <c r="X94" i="1"/>
  <c r="T94" i="1"/>
  <c r="J94" i="1"/>
  <c r="F94" i="1"/>
  <c r="Y64" i="1"/>
  <c r="W64" i="1"/>
  <c r="U64" i="1"/>
  <c r="S64" i="1"/>
  <c r="P64" i="1"/>
  <c r="L64" i="1"/>
  <c r="J64" i="1"/>
  <c r="H64" i="1"/>
  <c r="F64" i="1"/>
  <c r="D64" i="1"/>
  <c r="AB13" i="1"/>
  <c r="BX124" i="1"/>
  <c r="BT124" i="1"/>
  <c r="BP124" i="1"/>
  <c r="BK124" i="1"/>
  <c r="BG124" i="1"/>
  <c r="BC124" i="1"/>
  <c r="AY124" i="1"/>
  <c r="AU124" i="1"/>
  <c r="AQ124" i="1"/>
  <c r="BA124" i="1" s="1"/>
  <c r="AL124" i="1"/>
  <c r="AH124" i="1"/>
  <c r="W124" i="1"/>
  <c r="S124" i="1"/>
  <c r="M124" i="1"/>
  <c r="I124" i="1"/>
  <c r="E124" i="1"/>
  <c r="AA94" i="1"/>
  <c r="V94" i="1"/>
  <c r="Q94" i="1"/>
  <c r="L94" i="1"/>
  <c r="H94" i="1"/>
  <c r="D94" i="1"/>
  <c r="X64" i="1"/>
  <c r="V64" i="1"/>
  <c r="T64" i="1"/>
  <c r="Q64" i="1"/>
  <c r="O64" i="1"/>
  <c r="M64" i="1"/>
  <c r="K64" i="1"/>
  <c r="I64" i="1"/>
  <c r="G64" i="1"/>
  <c r="E64" i="1"/>
  <c r="AC13" i="1"/>
  <c r="L272" i="1"/>
  <c r="J272" i="1"/>
  <c r="H272" i="1"/>
  <c r="F272" i="1"/>
  <c r="D272" i="1"/>
  <c r="M272" i="1"/>
  <c r="I272" i="1"/>
  <c r="E272" i="1"/>
  <c r="X242" i="1"/>
  <c r="V242" i="1"/>
  <c r="T242" i="1"/>
  <c r="R242" i="1"/>
  <c r="M242" i="1"/>
  <c r="K242" i="1"/>
  <c r="I242" i="1"/>
  <c r="G242" i="1"/>
  <c r="E242" i="1"/>
  <c r="K272" i="1"/>
  <c r="G272" i="1"/>
  <c r="Y242" i="1"/>
  <c r="W242" i="1"/>
  <c r="S242" i="1"/>
  <c r="Q242" i="1"/>
  <c r="L242" i="1"/>
  <c r="J242" i="1"/>
  <c r="H242" i="1"/>
  <c r="F242" i="1"/>
  <c r="D242" i="1"/>
  <c r="CI212" i="1"/>
  <c r="CG212" i="1"/>
  <c r="CE212" i="1"/>
  <c r="CC212" i="1"/>
  <c r="CA212" i="1"/>
  <c r="BV212" i="1"/>
  <c r="BT212" i="1"/>
  <c r="BR212" i="1"/>
  <c r="BP212" i="1"/>
  <c r="BN212" i="1"/>
  <c r="BK212" i="1"/>
  <c r="BI212" i="1"/>
  <c r="BG212" i="1"/>
  <c r="BE212" i="1"/>
  <c r="BC212" i="1"/>
  <c r="AX212" i="1"/>
  <c r="AV212" i="1"/>
  <c r="AT212" i="1"/>
  <c r="AR212" i="1"/>
  <c r="AP212" i="1"/>
  <c r="AM212" i="1"/>
  <c r="AK212" i="1"/>
  <c r="AI212" i="1"/>
  <c r="AG212" i="1"/>
  <c r="AE212" i="1"/>
  <c r="V212" i="1"/>
  <c r="T212" i="1"/>
  <c r="R212" i="1"/>
  <c r="P212" i="1"/>
  <c r="M212" i="1"/>
  <c r="K212" i="1"/>
  <c r="I212" i="1"/>
  <c r="G212" i="1"/>
  <c r="E212" i="1"/>
  <c r="CH212" i="1"/>
  <c r="CF212" i="1"/>
  <c r="CD212" i="1"/>
  <c r="CB212" i="1"/>
  <c r="BZ212" i="1"/>
  <c r="CJ212" i="1" s="1"/>
  <c r="BW212" i="1"/>
  <c r="BU212" i="1"/>
  <c r="BS212" i="1"/>
  <c r="BQ212" i="1"/>
  <c r="BO212" i="1"/>
  <c r="BJ212" i="1"/>
  <c r="BH212" i="1"/>
  <c r="BF212" i="1"/>
  <c r="BD212" i="1"/>
  <c r="BB212" i="1"/>
  <c r="BL212" i="1" s="1"/>
  <c r="AY212" i="1"/>
  <c r="AW212" i="1"/>
  <c r="AU212" i="1"/>
  <c r="AS212" i="1"/>
  <c r="AQ212" i="1"/>
  <c r="AL212" i="1"/>
  <c r="AJ212" i="1"/>
  <c r="AH212" i="1"/>
  <c r="AF212" i="1"/>
  <c r="AD212" i="1"/>
  <c r="AN212" i="1" s="1"/>
  <c r="Y212" i="1"/>
  <c r="W212" i="1"/>
  <c r="U212" i="1"/>
  <c r="S212" i="1"/>
  <c r="Q212" i="1"/>
  <c r="L212" i="1"/>
  <c r="J212" i="1"/>
  <c r="H212" i="1"/>
  <c r="F212" i="1"/>
  <c r="D212" i="1"/>
  <c r="N212" i="1" s="1"/>
  <c r="L182" i="1"/>
  <c r="J182" i="1"/>
  <c r="H182" i="1"/>
  <c r="F182" i="1"/>
  <c r="D182" i="1"/>
  <c r="M182" i="1"/>
  <c r="I182" i="1"/>
  <c r="E182" i="1"/>
  <c r="BA152" i="1"/>
  <c r="AY152" i="1"/>
  <c r="AW152" i="1"/>
  <c r="AU152" i="1"/>
  <c r="AS152" i="1"/>
  <c r="AP152" i="1"/>
  <c r="AN152" i="1"/>
  <c r="AL152" i="1"/>
  <c r="AJ152" i="1"/>
  <c r="AH152" i="1"/>
  <c r="AA152" i="1"/>
  <c r="X152" i="1"/>
  <c r="V152" i="1"/>
  <c r="T152" i="1"/>
  <c r="Q152" i="1"/>
  <c r="L152" i="1"/>
  <c r="J152" i="1"/>
  <c r="H152" i="1"/>
  <c r="F152" i="1"/>
  <c r="D152" i="1"/>
  <c r="BW122" i="1"/>
  <c r="BU122" i="1"/>
  <c r="BS122" i="1"/>
  <c r="BQ122" i="1"/>
  <c r="BO122" i="1"/>
  <c r="BL122" i="1"/>
  <c r="BJ122" i="1"/>
  <c r="BH122" i="1"/>
  <c r="BF122" i="1"/>
  <c r="BD122" i="1"/>
  <c r="AZ122" i="1"/>
  <c r="AX122" i="1"/>
  <c r="AV122" i="1"/>
  <c r="AT122" i="1"/>
  <c r="AR122" i="1"/>
  <c r="AM122" i="1"/>
  <c r="AK122" i="1"/>
  <c r="AI122" i="1"/>
  <c r="AG122" i="1"/>
  <c r="AE122" i="1"/>
  <c r="AA122" i="1"/>
  <c r="X122" i="1"/>
  <c r="V122" i="1"/>
  <c r="T122" i="1"/>
  <c r="Q122" i="1"/>
  <c r="L122" i="1"/>
  <c r="J122" i="1"/>
  <c r="H122" i="1"/>
  <c r="F122" i="1"/>
  <c r="D122" i="1"/>
  <c r="Y92" i="1"/>
  <c r="W92" i="1"/>
  <c r="U92" i="1"/>
  <c r="S92" i="1"/>
  <c r="P92" i="1"/>
  <c r="M92" i="1"/>
  <c r="K92" i="1"/>
  <c r="I92" i="1"/>
  <c r="G92" i="1"/>
  <c r="E92" i="1"/>
  <c r="K182" i="1"/>
  <c r="G182" i="1"/>
  <c r="BB152" i="1"/>
  <c r="AZ152" i="1"/>
  <c r="AX152" i="1"/>
  <c r="AV152" i="1"/>
  <c r="AT152" i="1"/>
  <c r="AO152" i="1"/>
  <c r="AM152" i="1"/>
  <c r="AK152" i="1"/>
  <c r="AI152" i="1"/>
  <c r="AG152" i="1"/>
  <c r="AQ152" i="1" s="1"/>
  <c r="Y152" i="1"/>
  <c r="W152" i="1"/>
  <c r="U152" i="1"/>
  <c r="S152" i="1"/>
  <c r="P152" i="1"/>
  <c r="M152" i="1"/>
  <c r="K152" i="1"/>
  <c r="I152" i="1"/>
  <c r="G152" i="1"/>
  <c r="E152" i="1"/>
  <c r="BV122" i="1"/>
  <c r="BR122" i="1"/>
  <c r="BI122" i="1"/>
  <c r="BE122" i="1"/>
  <c r="AW122" i="1"/>
  <c r="AS122" i="1"/>
  <c r="AN122" i="1"/>
  <c r="AJ122" i="1"/>
  <c r="AF122" i="1"/>
  <c r="Y122" i="1"/>
  <c r="U122" i="1"/>
  <c r="P122" i="1"/>
  <c r="K122" i="1"/>
  <c r="G122" i="1"/>
  <c r="X92" i="1"/>
  <c r="T92" i="1"/>
  <c r="J92" i="1"/>
  <c r="F92" i="1"/>
  <c r="Y62" i="1"/>
  <c r="W62" i="1"/>
  <c r="U62" i="1"/>
  <c r="S62" i="1"/>
  <c r="P62" i="1"/>
  <c r="L62" i="1"/>
  <c r="J62" i="1"/>
  <c r="H62" i="1"/>
  <c r="F62" i="1"/>
  <c r="BX122" i="1"/>
  <c r="BT122" i="1"/>
  <c r="BP122" i="1"/>
  <c r="BK122" i="1"/>
  <c r="BG122" i="1"/>
  <c r="BC122" i="1"/>
  <c r="BM122" i="1" s="1"/>
  <c r="AY122" i="1"/>
  <c r="AU122" i="1"/>
  <c r="AQ122" i="1"/>
  <c r="AL122" i="1"/>
  <c r="AH122" i="1"/>
  <c r="W122" i="1"/>
  <c r="S122" i="1"/>
  <c r="M122" i="1"/>
  <c r="I122" i="1"/>
  <c r="E122" i="1"/>
  <c r="AA92" i="1"/>
  <c r="V92" i="1"/>
  <c r="Q92" i="1"/>
  <c r="L92" i="1"/>
  <c r="H92" i="1"/>
  <c r="D92" i="1"/>
  <c r="N92" i="1" s="1"/>
  <c r="X62" i="1"/>
  <c r="V62" i="1"/>
  <c r="T62" i="1"/>
  <c r="Q62" i="1"/>
  <c r="M62" i="1"/>
  <c r="K62" i="1"/>
  <c r="I62" i="1"/>
  <c r="G62" i="1"/>
  <c r="E62" i="1"/>
  <c r="AC11" i="1"/>
  <c r="AB11" i="1"/>
  <c r="L271" i="1"/>
  <c r="J271" i="1"/>
  <c r="H271" i="1"/>
  <c r="F271" i="1"/>
  <c r="D271" i="1"/>
  <c r="K271" i="1"/>
  <c r="G271" i="1"/>
  <c r="X241" i="1"/>
  <c r="V241" i="1"/>
  <c r="T241" i="1"/>
  <c r="R241" i="1"/>
  <c r="M241" i="1"/>
  <c r="K241" i="1"/>
  <c r="I241" i="1"/>
  <c r="G241" i="1"/>
  <c r="E241" i="1"/>
  <c r="M271" i="1"/>
  <c r="I271" i="1"/>
  <c r="E271" i="1"/>
  <c r="Y241" i="1"/>
  <c r="W241" i="1"/>
  <c r="S241" i="1"/>
  <c r="Q241" i="1"/>
  <c r="L241" i="1"/>
  <c r="J241" i="1"/>
  <c r="H241" i="1"/>
  <c r="F241" i="1"/>
  <c r="D241" i="1"/>
  <c r="CI211" i="1"/>
  <c r="CG211" i="1"/>
  <c r="CE211" i="1"/>
  <c r="CC211" i="1"/>
  <c r="CA211" i="1"/>
  <c r="BV211" i="1"/>
  <c r="BT211" i="1"/>
  <c r="BR211" i="1"/>
  <c r="BP211" i="1"/>
  <c r="BN211" i="1"/>
  <c r="BK211" i="1"/>
  <c r="BI211" i="1"/>
  <c r="BG211" i="1"/>
  <c r="BE211" i="1"/>
  <c r="BC211" i="1"/>
  <c r="AX211" i="1"/>
  <c r="AV211" i="1"/>
  <c r="AT211" i="1"/>
  <c r="AR211" i="1"/>
  <c r="AP211" i="1"/>
  <c r="AM211" i="1"/>
  <c r="AK211" i="1"/>
  <c r="AI211" i="1"/>
  <c r="AG211" i="1"/>
  <c r="AE211" i="1"/>
  <c r="V211" i="1"/>
  <c r="T211" i="1"/>
  <c r="R211" i="1"/>
  <c r="P211" i="1"/>
  <c r="M211" i="1"/>
  <c r="K211" i="1"/>
  <c r="I211" i="1"/>
  <c r="G211" i="1"/>
  <c r="E211" i="1"/>
  <c r="CH211" i="1"/>
  <c r="CF211" i="1"/>
  <c r="CD211" i="1"/>
  <c r="CB211" i="1"/>
  <c r="BZ211" i="1"/>
  <c r="CJ211" i="1" s="1"/>
  <c r="BW211" i="1"/>
  <c r="BU211" i="1"/>
  <c r="BS211" i="1"/>
  <c r="BQ211" i="1"/>
  <c r="BO211" i="1"/>
  <c r="BJ211" i="1"/>
  <c r="BH211" i="1"/>
  <c r="BF211" i="1"/>
  <c r="BD211" i="1"/>
  <c r="BB211" i="1"/>
  <c r="BL211" i="1" s="1"/>
  <c r="AY211" i="1"/>
  <c r="AW211" i="1"/>
  <c r="AU211" i="1"/>
  <c r="AS211" i="1"/>
  <c r="AQ211" i="1"/>
  <c r="AL211" i="1"/>
  <c r="AJ211" i="1"/>
  <c r="AH211" i="1"/>
  <c r="AF211" i="1"/>
  <c r="AD211" i="1"/>
  <c r="AN211" i="1" s="1"/>
  <c r="Y211" i="1"/>
  <c r="W211" i="1"/>
  <c r="U211" i="1"/>
  <c r="S211" i="1"/>
  <c r="Q211" i="1"/>
  <c r="L211" i="1"/>
  <c r="J211" i="1"/>
  <c r="H211" i="1"/>
  <c r="F211" i="1"/>
  <c r="D211" i="1"/>
  <c r="N211" i="1" s="1"/>
  <c r="M181" i="1"/>
  <c r="K181" i="1"/>
  <c r="I181" i="1"/>
  <c r="G181" i="1"/>
  <c r="E181" i="1"/>
  <c r="L181" i="1"/>
  <c r="H181" i="1"/>
  <c r="D181" i="1"/>
  <c r="BB151" i="1"/>
  <c r="AZ151" i="1"/>
  <c r="AX151" i="1"/>
  <c r="AV151" i="1"/>
  <c r="AT151" i="1"/>
  <c r="AO151" i="1"/>
  <c r="AM151" i="1"/>
  <c r="AK151" i="1"/>
  <c r="AI151" i="1"/>
  <c r="Y151" i="1"/>
  <c r="W151" i="1"/>
  <c r="U151" i="1"/>
  <c r="S151" i="1"/>
  <c r="P151" i="1"/>
  <c r="M151" i="1"/>
  <c r="K151" i="1"/>
  <c r="I151" i="1"/>
  <c r="G151" i="1"/>
  <c r="E151" i="1"/>
  <c r="BW121" i="1"/>
  <c r="BU121" i="1"/>
  <c r="BS121" i="1"/>
  <c r="BQ121" i="1"/>
  <c r="BO121" i="1"/>
  <c r="BL121" i="1"/>
  <c r="BJ121" i="1"/>
  <c r="BH121" i="1"/>
  <c r="BF121" i="1"/>
  <c r="BD121" i="1"/>
  <c r="AZ121" i="1"/>
  <c r="AX121" i="1"/>
  <c r="AV121" i="1"/>
  <c r="AT121" i="1"/>
  <c r="AR121" i="1"/>
  <c r="AM121" i="1"/>
  <c r="AK121" i="1"/>
  <c r="AI121" i="1"/>
  <c r="AG121" i="1"/>
  <c r="AE121" i="1"/>
  <c r="AA121" i="1"/>
  <c r="X121" i="1"/>
  <c r="V121" i="1"/>
  <c r="T121" i="1"/>
  <c r="Q121" i="1"/>
  <c r="L121" i="1"/>
  <c r="J121" i="1"/>
  <c r="H121" i="1"/>
  <c r="F121" i="1"/>
  <c r="D121" i="1"/>
  <c r="Y91" i="1"/>
  <c r="W91" i="1"/>
  <c r="U91" i="1"/>
  <c r="S91" i="1"/>
  <c r="P91" i="1"/>
  <c r="M91" i="1"/>
  <c r="K91" i="1"/>
  <c r="I91" i="1"/>
  <c r="G91" i="1"/>
  <c r="E91" i="1"/>
  <c r="J181" i="1"/>
  <c r="F181" i="1"/>
  <c r="BA151" i="1"/>
  <c r="AY151" i="1"/>
  <c r="AW151" i="1"/>
  <c r="AU151" i="1"/>
  <c r="AS151" i="1"/>
  <c r="AP151" i="1"/>
  <c r="AN151" i="1"/>
  <c r="AL151" i="1"/>
  <c r="AJ151" i="1"/>
  <c r="AH151" i="1"/>
  <c r="AA151" i="1"/>
  <c r="X151" i="1"/>
  <c r="V151" i="1"/>
  <c r="T151" i="1"/>
  <c r="Q151" i="1"/>
  <c r="L151" i="1"/>
  <c r="J151" i="1"/>
  <c r="H151" i="1"/>
  <c r="F151" i="1"/>
  <c r="D151" i="1"/>
  <c r="N151" i="1" s="1"/>
  <c r="BV121" i="1"/>
  <c r="BR121" i="1"/>
  <c r="BI121" i="1"/>
  <c r="BE121" i="1"/>
  <c r="AW121" i="1"/>
  <c r="AS121" i="1"/>
  <c r="AN121" i="1"/>
  <c r="AJ121" i="1"/>
  <c r="AF121" i="1"/>
  <c r="Y121" i="1"/>
  <c r="U121" i="1"/>
  <c r="P121" i="1"/>
  <c r="K121" i="1"/>
  <c r="G121" i="1"/>
  <c r="AA91" i="1"/>
  <c r="V91" i="1"/>
  <c r="Q91" i="1"/>
  <c r="L91" i="1"/>
  <c r="H91" i="1"/>
  <c r="D91" i="1"/>
  <c r="X61" i="1"/>
  <c r="V61" i="1"/>
  <c r="T61" i="1"/>
  <c r="Q61" i="1"/>
  <c r="O61" i="1"/>
  <c r="M61" i="1"/>
  <c r="K61" i="1"/>
  <c r="I61" i="1"/>
  <c r="G61" i="1"/>
  <c r="E61" i="1"/>
  <c r="BX121" i="1"/>
  <c r="BT121" i="1"/>
  <c r="BP121" i="1"/>
  <c r="BK121" i="1"/>
  <c r="BG121" i="1"/>
  <c r="BC121" i="1"/>
  <c r="BM121" i="1" s="1"/>
  <c r="AY121" i="1"/>
  <c r="AU121" i="1"/>
  <c r="AQ121" i="1"/>
  <c r="AL121" i="1"/>
  <c r="AH121" i="1"/>
  <c r="W121" i="1"/>
  <c r="S121" i="1"/>
  <c r="M121" i="1"/>
  <c r="I121" i="1"/>
  <c r="E121" i="1"/>
  <c r="X91" i="1"/>
  <c r="T91" i="1"/>
  <c r="J91" i="1"/>
  <c r="F91" i="1"/>
  <c r="Y61" i="1"/>
  <c r="W61" i="1"/>
  <c r="U61" i="1"/>
  <c r="S61" i="1"/>
  <c r="P61" i="1"/>
  <c r="L61" i="1"/>
  <c r="J61" i="1"/>
  <c r="H61" i="1"/>
  <c r="F61" i="1"/>
  <c r="AC10" i="1"/>
  <c r="AB10" i="1"/>
  <c r="G9" i="1"/>
  <c r="I9" i="1" s="1"/>
  <c r="L269" i="1"/>
  <c r="L289" i="1" s="1"/>
  <c r="L259" i="1" s="1"/>
  <c r="L260" i="1" s="1"/>
  <c r="J269" i="1"/>
  <c r="H269" i="1"/>
  <c r="H289" i="1" s="1"/>
  <c r="H259" i="1" s="1"/>
  <c r="H260" i="1" s="1"/>
  <c r="F269" i="1"/>
  <c r="D269" i="1"/>
  <c r="D289" i="1" s="1"/>
  <c r="D259" i="1" s="1"/>
  <c r="D260" i="1" s="1"/>
  <c r="K269" i="1"/>
  <c r="G269" i="1"/>
  <c r="G289" i="1" s="1"/>
  <c r="G259" i="1" s="1"/>
  <c r="G260" i="1" s="1"/>
  <c r="X239" i="1"/>
  <c r="V239" i="1"/>
  <c r="T239" i="1"/>
  <c r="R239" i="1"/>
  <c r="M239" i="1"/>
  <c r="K239" i="1"/>
  <c r="I239" i="1"/>
  <c r="G239" i="1"/>
  <c r="E239" i="1"/>
  <c r="M269" i="1"/>
  <c r="I269" i="1"/>
  <c r="I289" i="1" s="1"/>
  <c r="I259" i="1" s="1"/>
  <c r="I260" i="1" s="1"/>
  <c r="E269" i="1"/>
  <c r="Y239" i="1"/>
  <c r="W239" i="1"/>
  <c r="S239" i="1"/>
  <c r="Q239" i="1"/>
  <c r="L239" i="1"/>
  <c r="J239" i="1"/>
  <c r="H239" i="1"/>
  <c r="F239" i="1"/>
  <c r="D239" i="1"/>
  <c r="N239" i="1" s="1"/>
  <c r="CH209" i="1"/>
  <c r="CF209" i="1"/>
  <c r="CD209" i="1"/>
  <c r="CB209" i="1"/>
  <c r="BZ209" i="1"/>
  <c r="BW209" i="1"/>
  <c r="BU209" i="1"/>
  <c r="BS209" i="1"/>
  <c r="BQ209" i="1"/>
  <c r="BO209" i="1"/>
  <c r="BJ209" i="1"/>
  <c r="BH209" i="1"/>
  <c r="BF209" i="1"/>
  <c r="BD209" i="1"/>
  <c r="BB209" i="1"/>
  <c r="AY209" i="1"/>
  <c r="AW209" i="1"/>
  <c r="AU209" i="1"/>
  <c r="AS209" i="1"/>
  <c r="AQ209" i="1"/>
  <c r="AL209" i="1"/>
  <c r="AJ209" i="1"/>
  <c r="AH209" i="1"/>
  <c r="AF209" i="1"/>
  <c r="AD209" i="1"/>
  <c r="Y209" i="1"/>
  <c r="W209" i="1"/>
  <c r="U209" i="1"/>
  <c r="S209" i="1"/>
  <c r="Q209" i="1"/>
  <c r="L209" i="1"/>
  <c r="J209" i="1"/>
  <c r="H209" i="1"/>
  <c r="F209" i="1"/>
  <c r="D209" i="1"/>
  <c r="CI209" i="1"/>
  <c r="CG209" i="1"/>
  <c r="CE209" i="1"/>
  <c r="CC209" i="1"/>
  <c r="CA209" i="1"/>
  <c r="BV209" i="1"/>
  <c r="BT209" i="1"/>
  <c r="BR209" i="1"/>
  <c r="BP209" i="1"/>
  <c r="BN209" i="1"/>
  <c r="BK209" i="1"/>
  <c r="BI209" i="1"/>
  <c r="BG209" i="1"/>
  <c r="BE209" i="1"/>
  <c r="BC209" i="1"/>
  <c r="AX209" i="1"/>
  <c r="AV209" i="1"/>
  <c r="AT209" i="1"/>
  <c r="AR209" i="1"/>
  <c r="AP209" i="1"/>
  <c r="AM209" i="1"/>
  <c r="AK209" i="1"/>
  <c r="AI209" i="1"/>
  <c r="AG209" i="1"/>
  <c r="AE209" i="1"/>
  <c r="V209" i="1"/>
  <c r="T209" i="1"/>
  <c r="R209" i="1"/>
  <c r="P209" i="1"/>
  <c r="M209" i="1"/>
  <c r="K209" i="1"/>
  <c r="I209" i="1"/>
  <c r="G209" i="1"/>
  <c r="E209" i="1"/>
  <c r="M179" i="1"/>
  <c r="K179" i="1"/>
  <c r="I179" i="1"/>
  <c r="G179" i="1"/>
  <c r="E179" i="1"/>
  <c r="J179" i="1"/>
  <c r="F179" i="1"/>
  <c r="BA149" i="1"/>
  <c r="AY149" i="1"/>
  <c r="AW149" i="1"/>
  <c r="AU149" i="1"/>
  <c r="AS149" i="1"/>
  <c r="AP149" i="1"/>
  <c r="AN149" i="1"/>
  <c r="AL149" i="1"/>
  <c r="AJ149" i="1"/>
  <c r="AH149" i="1"/>
  <c r="AA149" i="1"/>
  <c r="X149" i="1"/>
  <c r="V149" i="1"/>
  <c r="T149" i="1"/>
  <c r="Q149" i="1"/>
  <c r="L149" i="1"/>
  <c r="J149" i="1"/>
  <c r="H149" i="1"/>
  <c r="F149" i="1"/>
  <c r="D149" i="1"/>
  <c r="BW119" i="1"/>
  <c r="BU119" i="1"/>
  <c r="BS119" i="1"/>
  <c r="BQ119" i="1"/>
  <c r="BO119" i="1"/>
  <c r="BL119" i="1"/>
  <c r="BJ119" i="1"/>
  <c r="BH119" i="1"/>
  <c r="BF119" i="1"/>
  <c r="BD119" i="1"/>
  <c r="AY119" i="1"/>
  <c r="AW119" i="1"/>
  <c r="AU119" i="1"/>
  <c r="AS119" i="1"/>
  <c r="AQ119" i="1"/>
  <c r="AN119" i="1"/>
  <c r="AL119" i="1"/>
  <c r="AJ119" i="1"/>
  <c r="AH119" i="1"/>
  <c r="AF119" i="1"/>
  <c r="Y119" i="1"/>
  <c r="W119" i="1"/>
  <c r="U119" i="1"/>
  <c r="S119" i="1"/>
  <c r="P119" i="1"/>
  <c r="M119" i="1"/>
  <c r="K119" i="1"/>
  <c r="I119" i="1"/>
  <c r="G119" i="1"/>
  <c r="E119" i="1"/>
  <c r="Y89" i="1"/>
  <c r="L179" i="1"/>
  <c r="H179" i="1"/>
  <c r="D179" i="1"/>
  <c r="N179" i="1" s="1"/>
  <c r="BB149" i="1"/>
  <c r="AZ149" i="1"/>
  <c r="AX149" i="1"/>
  <c r="AV149" i="1"/>
  <c r="AT149" i="1"/>
  <c r="AO149" i="1"/>
  <c r="AM149" i="1"/>
  <c r="AK149" i="1"/>
  <c r="AI149" i="1"/>
  <c r="AG149" i="1"/>
  <c r="AQ149" i="1" s="1"/>
  <c r="Y149" i="1"/>
  <c r="W149" i="1"/>
  <c r="U149" i="1"/>
  <c r="S149" i="1"/>
  <c r="P149" i="1"/>
  <c r="M149" i="1"/>
  <c r="K149" i="1"/>
  <c r="I149" i="1"/>
  <c r="G149" i="1"/>
  <c r="E149" i="1"/>
  <c r="BX119" i="1"/>
  <c r="BT119" i="1"/>
  <c r="BP119" i="1"/>
  <c r="BK119" i="1"/>
  <c r="BG119" i="1"/>
  <c r="BC119" i="1"/>
  <c r="AX119" i="1"/>
  <c r="AT119" i="1"/>
  <c r="AK119" i="1"/>
  <c r="AG119" i="1"/>
  <c r="AA119" i="1"/>
  <c r="V119" i="1"/>
  <c r="Q119" i="1"/>
  <c r="L119" i="1"/>
  <c r="H119" i="1"/>
  <c r="D119" i="1"/>
  <c r="AA89" i="1"/>
  <c r="W89" i="1"/>
  <c r="U89" i="1"/>
  <c r="S89" i="1"/>
  <c r="P89" i="1"/>
  <c r="M89" i="1"/>
  <c r="K89" i="1"/>
  <c r="I89" i="1"/>
  <c r="G89" i="1"/>
  <c r="E89" i="1"/>
  <c r="X59" i="1"/>
  <c r="X79" i="1" s="1"/>
  <c r="V59" i="1"/>
  <c r="V79" i="1" s="1"/>
  <c r="Q59" i="1"/>
  <c r="L59" i="1"/>
  <c r="J59" i="1"/>
  <c r="J79" i="1" s="1"/>
  <c r="H59" i="1"/>
  <c r="F59" i="1"/>
  <c r="F79" i="1" s="1"/>
  <c r="AB8" i="1"/>
  <c r="BV119" i="1"/>
  <c r="BR119" i="1"/>
  <c r="BI119" i="1"/>
  <c r="BE119" i="1"/>
  <c r="AZ119" i="1"/>
  <c r="AV119" i="1"/>
  <c r="AR119" i="1"/>
  <c r="AM119" i="1"/>
  <c r="AI119" i="1"/>
  <c r="AE119" i="1"/>
  <c r="AO119" i="1" s="1"/>
  <c r="X119" i="1"/>
  <c r="T119" i="1"/>
  <c r="J119" i="1"/>
  <c r="F119" i="1"/>
  <c r="X89" i="1"/>
  <c r="V89" i="1"/>
  <c r="T89" i="1"/>
  <c r="Q89" i="1"/>
  <c r="L89" i="1"/>
  <c r="J89" i="1"/>
  <c r="H89" i="1"/>
  <c r="F89" i="1"/>
  <c r="D89" i="1"/>
  <c r="Y59" i="1"/>
  <c r="Y79" i="1" s="1"/>
  <c r="W59" i="1"/>
  <c r="U59" i="1"/>
  <c r="U79" i="1" s="1"/>
  <c r="S59" i="1"/>
  <c r="P59" i="1"/>
  <c r="P79" i="1" s="1"/>
  <c r="M59" i="1"/>
  <c r="K59" i="1"/>
  <c r="K79" i="1" s="1"/>
  <c r="I59" i="1"/>
  <c r="G59" i="1"/>
  <c r="G79" i="1" s="1"/>
  <c r="E59" i="1"/>
  <c r="AC8" i="1"/>
  <c r="T59" i="1"/>
  <c r="T79" i="1" s="1"/>
  <c r="U255" i="1"/>
  <c r="X225" i="1"/>
  <c r="U253" i="1"/>
  <c r="X223" i="1"/>
  <c r="U244" i="1"/>
  <c r="X214" i="1"/>
  <c r="AH11" i="1"/>
  <c r="H11" i="1"/>
  <c r="I11" i="1" s="1"/>
  <c r="AH10" i="1"/>
  <c r="AH9" i="1"/>
  <c r="P239" i="1" l="1"/>
  <c r="P240" i="1"/>
  <c r="E61" i="21"/>
  <c r="O61" i="21" s="1"/>
  <c r="R61" i="21" s="1"/>
  <c r="P9" i="1" s="1"/>
  <c r="AK10" i="21"/>
  <c r="AL10" i="21"/>
  <c r="W61" i="21"/>
  <c r="AI61" i="21" s="1"/>
  <c r="AO61" i="21" s="1"/>
  <c r="Q9" i="1" s="1"/>
  <c r="J9" i="1"/>
  <c r="AA9" i="1"/>
  <c r="O60" i="1"/>
  <c r="AC28" i="1"/>
  <c r="E140" i="2"/>
  <c r="F161" i="2"/>
  <c r="I152" i="2"/>
  <c r="G134" i="2"/>
  <c r="H131" i="2"/>
  <c r="I128" i="2"/>
  <c r="G158" i="2"/>
  <c r="J125" i="2"/>
  <c r="E164" i="2"/>
  <c r="H155" i="2"/>
  <c r="J149" i="2"/>
  <c r="F137" i="2"/>
  <c r="AB28" i="1"/>
  <c r="G131" i="2"/>
  <c r="E161" i="2"/>
  <c r="D140" i="2"/>
  <c r="I125" i="2"/>
  <c r="G63" i="2"/>
  <c r="D164" i="2"/>
  <c r="F134" i="2"/>
  <c r="F158" i="2"/>
  <c r="I149" i="2"/>
  <c r="E137" i="2"/>
  <c r="H128" i="2"/>
  <c r="H152" i="2"/>
  <c r="G155" i="2"/>
  <c r="BM119" i="1"/>
  <c r="I64" i="2"/>
  <c r="N91" i="1"/>
  <c r="AB121" i="1"/>
  <c r="E63" i="21"/>
  <c r="O63" i="21" s="1"/>
  <c r="R63" i="21" s="1"/>
  <c r="P11" i="1" s="1"/>
  <c r="BB122" i="1" s="1"/>
  <c r="AK12" i="21"/>
  <c r="AL12" i="21"/>
  <c r="W63" i="21"/>
  <c r="AI63" i="21" s="1"/>
  <c r="AO63" i="21" s="1"/>
  <c r="Q11" i="1" s="1"/>
  <c r="AA11" i="1"/>
  <c r="J11" i="1"/>
  <c r="E79" i="1"/>
  <c r="I79" i="1"/>
  <c r="M79" i="1"/>
  <c r="S79" i="1"/>
  <c r="W79" i="1"/>
  <c r="N89" i="1"/>
  <c r="H79" i="1"/>
  <c r="L79" i="1"/>
  <c r="Q79" i="1"/>
  <c r="AB89" i="1"/>
  <c r="AB149" i="1"/>
  <c r="L63" i="2" s="1"/>
  <c r="M63" i="2" s="1"/>
  <c r="AB119" i="1"/>
  <c r="BA119" i="1"/>
  <c r="BY119" i="1"/>
  <c r="BC149" i="1"/>
  <c r="L64" i="2" s="1"/>
  <c r="AZ209" i="1"/>
  <c r="BX209" i="1"/>
  <c r="N209" i="1"/>
  <c r="AN209" i="1"/>
  <c r="BL209" i="1"/>
  <c r="CJ209" i="1"/>
  <c r="E289" i="1"/>
  <c r="E259" i="1" s="1"/>
  <c r="E260" i="1" s="1"/>
  <c r="M289" i="1"/>
  <c r="M259" i="1" s="1"/>
  <c r="M260" i="1" s="1"/>
  <c r="K289" i="1"/>
  <c r="K259" i="1" s="1"/>
  <c r="K260" i="1" s="1"/>
  <c r="F289" i="1"/>
  <c r="F259" i="1" s="1"/>
  <c r="F260" i="1" s="1"/>
  <c r="J289" i="1"/>
  <c r="J259" i="1" s="1"/>
  <c r="J260" i="1" s="1"/>
  <c r="BA121" i="1"/>
  <c r="BC151" i="1"/>
  <c r="AB91" i="1"/>
  <c r="BY121" i="1"/>
  <c r="AB151" i="1"/>
  <c r="AD151" i="1" s="1"/>
  <c r="AZ211" i="1"/>
  <c r="BX211" i="1"/>
  <c r="N241" i="1"/>
  <c r="P241" i="1" s="1"/>
  <c r="O62" i="1"/>
  <c r="BA122" i="1"/>
  <c r="AB152" i="1"/>
  <c r="AB92" i="1"/>
  <c r="BY122" i="1"/>
  <c r="BC152" i="1"/>
  <c r="N182" i="1"/>
  <c r="AZ212" i="1"/>
  <c r="BX212" i="1"/>
  <c r="N242" i="1"/>
  <c r="P242" i="1" s="1"/>
  <c r="N94" i="1"/>
  <c r="BM124" i="1"/>
  <c r="AB154" i="1"/>
  <c r="N124" i="1"/>
  <c r="AO124" i="1"/>
  <c r="N154" i="1"/>
  <c r="AD154" i="1" s="1"/>
  <c r="N184" i="1"/>
  <c r="AZ214" i="1"/>
  <c r="BX214" i="1"/>
  <c r="N244" i="1"/>
  <c r="AA244" i="1"/>
  <c r="N96" i="1"/>
  <c r="BM126" i="1"/>
  <c r="AB156" i="1"/>
  <c r="AB96" i="1"/>
  <c r="BY126" i="1"/>
  <c r="BC156" i="1"/>
  <c r="N186" i="1"/>
  <c r="AZ216" i="1"/>
  <c r="BX216" i="1"/>
  <c r="N246" i="1"/>
  <c r="AA246" i="1"/>
  <c r="N98" i="1"/>
  <c r="BM128" i="1"/>
  <c r="AB158" i="1"/>
  <c r="N128" i="1"/>
  <c r="AO128" i="1"/>
  <c r="N158" i="1"/>
  <c r="AD158" i="1" s="1"/>
  <c r="N188" i="1"/>
  <c r="AZ218" i="1"/>
  <c r="BX218" i="1"/>
  <c r="N248" i="1"/>
  <c r="BA130" i="1"/>
  <c r="AB160" i="1"/>
  <c r="AB100" i="1"/>
  <c r="BY130" i="1"/>
  <c r="BC160" i="1"/>
  <c r="N220" i="1"/>
  <c r="AN220" i="1"/>
  <c r="BL220" i="1"/>
  <c r="CJ220" i="1"/>
  <c r="AZ220" i="1"/>
  <c r="BX220" i="1"/>
  <c r="AA250" i="1"/>
  <c r="BA132" i="1"/>
  <c r="AB162" i="1"/>
  <c r="AB102" i="1"/>
  <c r="BY132" i="1"/>
  <c r="BC162" i="1"/>
  <c r="N222" i="1"/>
  <c r="AN222" i="1"/>
  <c r="BL222" i="1"/>
  <c r="CJ222" i="1"/>
  <c r="AZ222" i="1"/>
  <c r="BX222" i="1"/>
  <c r="AA252" i="1"/>
  <c r="BA134" i="1"/>
  <c r="AB164" i="1"/>
  <c r="AB104" i="1"/>
  <c r="BY134" i="1"/>
  <c r="BC164" i="1"/>
  <c r="N224" i="1"/>
  <c r="BL224" i="1"/>
  <c r="AA224" i="1"/>
  <c r="AZ224" i="1"/>
  <c r="BX224" i="1"/>
  <c r="AA254" i="1"/>
  <c r="N106" i="1"/>
  <c r="AB136" i="1"/>
  <c r="BA136" i="1"/>
  <c r="AB166" i="1"/>
  <c r="AB106" i="1"/>
  <c r="BY136" i="1"/>
  <c r="BC166" i="1"/>
  <c r="N226" i="1"/>
  <c r="BL226" i="1"/>
  <c r="AN226" i="1"/>
  <c r="AZ226" i="1"/>
  <c r="BX226" i="1"/>
  <c r="AA256" i="1"/>
  <c r="N108" i="1"/>
  <c r="AB138" i="1"/>
  <c r="BA138" i="1"/>
  <c r="AB108" i="1"/>
  <c r="BY138" i="1"/>
  <c r="BC168" i="1"/>
  <c r="AA228" i="1"/>
  <c r="N228" i="1"/>
  <c r="AN228" i="1"/>
  <c r="BL228" i="1"/>
  <c r="CJ228" i="1"/>
  <c r="W140" i="21"/>
  <c r="W142" i="21" s="1"/>
  <c r="D14" i="2"/>
  <c r="D10" i="2"/>
  <c r="D9" i="2"/>
  <c r="F5" i="2"/>
  <c r="D12" i="2"/>
  <c r="D7" i="2"/>
  <c r="F4" i="2"/>
  <c r="AO120" i="1"/>
  <c r="AB90" i="1"/>
  <c r="AB120" i="1"/>
  <c r="BA120" i="1"/>
  <c r="BY120" i="1"/>
  <c r="BC150" i="1"/>
  <c r="BD150" i="1" s="1"/>
  <c r="N210" i="1"/>
  <c r="AN210" i="1"/>
  <c r="BL210" i="1"/>
  <c r="CJ210" i="1"/>
  <c r="BM123" i="1"/>
  <c r="N93" i="1"/>
  <c r="AB123" i="1"/>
  <c r="N153" i="1"/>
  <c r="AD153" i="1" s="1"/>
  <c r="N183" i="1"/>
  <c r="AB93" i="1"/>
  <c r="BY123" i="1"/>
  <c r="AB153" i="1"/>
  <c r="N213" i="1"/>
  <c r="AN213" i="1"/>
  <c r="BL213" i="1"/>
  <c r="CJ213" i="1"/>
  <c r="AA213" i="1"/>
  <c r="AA243" i="1"/>
  <c r="BA125" i="1"/>
  <c r="N95" i="1"/>
  <c r="AB125" i="1"/>
  <c r="N155" i="1"/>
  <c r="AD155" i="1" s="1"/>
  <c r="N125" i="1"/>
  <c r="AO125" i="1"/>
  <c r="AQ155" i="1"/>
  <c r="BD155" i="1" s="1"/>
  <c r="N185" i="1"/>
  <c r="N215" i="1"/>
  <c r="AN215" i="1"/>
  <c r="BL215" i="1"/>
  <c r="CJ215" i="1"/>
  <c r="AA215" i="1"/>
  <c r="AA245" i="1"/>
  <c r="BA127" i="1"/>
  <c r="N97" i="1"/>
  <c r="AB127" i="1"/>
  <c r="N157" i="1"/>
  <c r="AD157" i="1" s="1"/>
  <c r="N187" i="1"/>
  <c r="AB97" i="1"/>
  <c r="BY127" i="1"/>
  <c r="AB157" i="1"/>
  <c r="N217" i="1"/>
  <c r="AN217" i="1"/>
  <c r="BL217" i="1"/>
  <c r="CJ217" i="1"/>
  <c r="AA217" i="1"/>
  <c r="BM129" i="1"/>
  <c r="N99" i="1"/>
  <c r="AB129" i="1"/>
  <c r="N159" i="1"/>
  <c r="AD159" i="1" s="1"/>
  <c r="N129" i="1"/>
  <c r="AO129" i="1"/>
  <c r="AQ159" i="1"/>
  <c r="BD159" i="1" s="1"/>
  <c r="N189" i="1"/>
  <c r="AA219" i="1"/>
  <c r="N249" i="1"/>
  <c r="BM131" i="1"/>
  <c r="N101" i="1"/>
  <c r="AB131" i="1"/>
  <c r="N161" i="1"/>
  <c r="AD161" i="1" s="1"/>
  <c r="N131" i="1"/>
  <c r="AO131" i="1"/>
  <c r="AQ161" i="1"/>
  <c r="BD161" i="1" s="1"/>
  <c r="N191" i="1"/>
  <c r="AA221" i="1"/>
  <c r="N251" i="1"/>
  <c r="BA133" i="1"/>
  <c r="N103" i="1"/>
  <c r="AB133" i="1"/>
  <c r="N163" i="1"/>
  <c r="AD163" i="1" s="1"/>
  <c r="N133" i="1"/>
  <c r="AO133" i="1"/>
  <c r="AQ163" i="1"/>
  <c r="BD163" i="1" s="1"/>
  <c r="N193" i="1"/>
  <c r="AA223" i="1"/>
  <c r="N253" i="1"/>
  <c r="BM135" i="1"/>
  <c r="N105" i="1"/>
  <c r="AB135" i="1"/>
  <c r="N165" i="1"/>
  <c r="AD165" i="1" s="1"/>
  <c r="N135" i="1"/>
  <c r="AO135" i="1"/>
  <c r="AQ165" i="1"/>
  <c r="BD165" i="1" s="1"/>
  <c r="AN225" i="1"/>
  <c r="CJ225" i="1"/>
  <c r="AA225" i="1"/>
  <c r="N255" i="1"/>
  <c r="N107" i="1"/>
  <c r="BM137" i="1"/>
  <c r="N167" i="1"/>
  <c r="AD167" i="1" s="1"/>
  <c r="N137" i="1"/>
  <c r="AO137" i="1"/>
  <c r="AQ167" i="1"/>
  <c r="BD167" i="1" s="1"/>
  <c r="AZ227" i="1"/>
  <c r="BX227" i="1"/>
  <c r="N227" i="1"/>
  <c r="AN227" i="1"/>
  <c r="BL227" i="1"/>
  <c r="CJ227" i="1"/>
  <c r="N257" i="1"/>
  <c r="I8" i="1"/>
  <c r="N119" i="1"/>
  <c r="BD149" i="1"/>
  <c r="N149" i="1"/>
  <c r="AD149" i="1" s="1"/>
  <c r="N121" i="1"/>
  <c r="AO121" i="1"/>
  <c r="AG151" i="1"/>
  <c r="AQ151" i="1" s="1"/>
  <c r="BD151" i="1" s="1"/>
  <c r="N181" i="1"/>
  <c r="AB122" i="1"/>
  <c r="BD152" i="1"/>
  <c r="N122" i="1"/>
  <c r="AO122" i="1"/>
  <c r="N152" i="1"/>
  <c r="AD152" i="1" s="1"/>
  <c r="AB124" i="1"/>
  <c r="AB94" i="1"/>
  <c r="BY124" i="1"/>
  <c r="BC154" i="1"/>
  <c r="AA214" i="1"/>
  <c r="AB126" i="1"/>
  <c r="N126" i="1"/>
  <c r="AO126" i="1"/>
  <c r="N156" i="1"/>
  <c r="AD156" i="1" s="1"/>
  <c r="AA216" i="1"/>
  <c r="AB128" i="1"/>
  <c r="AB98" i="1"/>
  <c r="BY128" i="1"/>
  <c r="BC158" i="1"/>
  <c r="AA218" i="1"/>
  <c r="AB130" i="1"/>
  <c r="N130" i="1"/>
  <c r="AO130" i="1"/>
  <c r="N160" i="1"/>
  <c r="AD160" i="1" s="1"/>
  <c r="AA220" i="1"/>
  <c r="N250" i="1"/>
  <c r="AB132" i="1"/>
  <c r="N132" i="1"/>
  <c r="AO132" i="1"/>
  <c r="N162" i="1"/>
  <c r="AD162" i="1" s="1"/>
  <c r="AA222" i="1"/>
  <c r="N252" i="1"/>
  <c r="AB134" i="1"/>
  <c r="N134" i="1"/>
  <c r="AO134" i="1"/>
  <c r="N164" i="1"/>
  <c r="AD164" i="1" s="1"/>
  <c r="AN224" i="1"/>
  <c r="CJ224" i="1"/>
  <c r="N254" i="1"/>
  <c r="N136" i="1"/>
  <c r="AO136" i="1"/>
  <c r="N166" i="1"/>
  <c r="AD166" i="1" s="1"/>
  <c r="AA226" i="1"/>
  <c r="CJ226" i="1"/>
  <c r="N256" i="1"/>
  <c r="N138" i="1"/>
  <c r="AO138" i="1"/>
  <c r="N258" i="1"/>
  <c r="Q8" i="1"/>
  <c r="E180" i="21"/>
  <c r="C4" i="21"/>
  <c r="E62" i="21"/>
  <c r="O62" i="21" s="1"/>
  <c r="R62" i="21" s="1"/>
  <c r="P10" i="1" s="1"/>
  <c r="BB121" i="1" s="1"/>
  <c r="AK11" i="21"/>
  <c r="W62" i="21"/>
  <c r="AI62" i="21" s="1"/>
  <c r="AO62" i="21" s="1"/>
  <c r="Q10" i="1" s="1"/>
  <c r="AL11" i="21"/>
  <c r="J10" i="1"/>
  <c r="AA10" i="1"/>
  <c r="N9" i="1"/>
  <c r="N60" i="1" s="1"/>
  <c r="N150" i="1"/>
  <c r="AD150" i="1" s="1"/>
  <c r="N180" i="1"/>
  <c r="AZ210" i="1"/>
  <c r="BX210" i="1"/>
  <c r="N123" i="1"/>
  <c r="AO123" i="1"/>
  <c r="AQ153" i="1"/>
  <c r="BD153" i="1" s="1"/>
  <c r="AZ213" i="1"/>
  <c r="BX213" i="1"/>
  <c r="AB95" i="1"/>
  <c r="BY125" i="1"/>
  <c r="AB155" i="1"/>
  <c r="AZ215" i="1"/>
  <c r="BX215" i="1"/>
  <c r="N127" i="1"/>
  <c r="AO127" i="1"/>
  <c r="AQ157" i="1"/>
  <c r="BD157" i="1" s="1"/>
  <c r="AZ217" i="1"/>
  <c r="BX217" i="1"/>
  <c r="AA247" i="1"/>
  <c r="AB99" i="1"/>
  <c r="BY129" i="1"/>
  <c r="AB159" i="1"/>
  <c r="AZ219" i="1"/>
  <c r="BX219" i="1"/>
  <c r="AA249" i="1"/>
  <c r="AB101" i="1"/>
  <c r="BY131" i="1"/>
  <c r="AB161" i="1"/>
  <c r="AZ221" i="1"/>
  <c r="BX221" i="1"/>
  <c r="AA251" i="1"/>
  <c r="AB103" i="1"/>
  <c r="BY133" i="1"/>
  <c r="AB163" i="1"/>
  <c r="AZ223" i="1"/>
  <c r="BX223" i="1"/>
  <c r="AA253" i="1"/>
  <c r="AB105" i="1"/>
  <c r="BY135" i="1"/>
  <c r="AB165" i="1"/>
  <c r="N195" i="1"/>
  <c r="AZ225" i="1"/>
  <c r="BX225" i="1"/>
  <c r="AA255" i="1"/>
  <c r="AB107" i="1"/>
  <c r="BY137" i="1"/>
  <c r="AB167" i="1"/>
  <c r="N197" i="1"/>
  <c r="AA257" i="1"/>
  <c r="F164" i="19"/>
  <c r="E164" i="19"/>
  <c r="M164" i="19"/>
  <c r="N131" i="19"/>
  <c r="F142" i="19"/>
  <c r="G136" i="19"/>
  <c r="D142" i="19"/>
  <c r="D143" i="19" s="1"/>
  <c r="E139" i="19"/>
  <c r="H133" i="19"/>
  <c r="E136" i="19"/>
  <c r="D133" i="19"/>
  <c r="D134" i="19" s="1"/>
  <c r="D145" i="19"/>
  <c r="D146" i="19" s="1"/>
  <c r="F133" i="19"/>
  <c r="F139" i="19"/>
  <c r="E133" i="19"/>
  <c r="I133" i="19"/>
  <c r="F136" i="19"/>
  <c r="E145" i="19"/>
  <c r="G139" i="19"/>
  <c r="D139" i="19"/>
  <c r="D140" i="19" s="1"/>
  <c r="E142" i="19"/>
  <c r="G133" i="19"/>
  <c r="D136" i="19"/>
  <c r="D137" i="19" s="1"/>
  <c r="H136" i="19"/>
  <c r="N8" i="1" l="1"/>
  <c r="M140" i="19"/>
  <c r="N140" i="19" s="1"/>
  <c r="F140" i="19"/>
  <c r="G140" i="19"/>
  <c r="E140" i="19"/>
  <c r="E146" i="19"/>
  <c r="M146" i="19"/>
  <c r="N146" i="19" s="1"/>
  <c r="M137" i="19"/>
  <c r="N137" i="19" s="1"/>
  <c r="G137" i="19"/>
  <c r="E137" i="19"/>
  <c r="F137" i="19"/>
  <c r="H137" i="19"/>
  <c r="I134" i="19"/>
  <c r="G134" i="19"/>
  <c r="E134" i="19"/>
  <c r="H134" i="19"/>
  <c r="F134" i="19"/>
  <c r="M134" i="19"/>
  <c r="N134" i="19" s="1"/>
  <c r="F143" i="19"/>
  <c r="M143" i="19"/>
  <c r="N143" i="19" s="1"/>
  <c r="E143" i="19"/>
  <c r="D61" i="1"/>
  <c r="N11" i="1"/>
  <c r="N62" i="1" s="1"/>
  <c r="N10" i="1"/>
  <c r="N61" i="1" s="1"/>
  <c r="E60" i="21"/>
  <c r="AK9" i="21"/>
  <c r="AK29" i="21" s="1"/>
  <c r="I29" i="21" s="1"/>
  <c r="W60" i="21"/>
  <c r="AL9" i="21"/>
  <c r="AL29" i="21" s="1"/>
  <c r="J29" i="21" s="1"/>
  <c r="AA8" i="1"/>
  <c r="H18" i="2"/>
  <c r="J8" i="1"/>
  <c r="O59" i="1"/>
  <c r="O79" i="1" s="1"/>
  <c r="K8" i="1" s="1"/>
  <c r="O8" i="1" s="1"/>
  <c r="D19" i="2"/>
  <c r="M64" i="2"/>
  <c r="D60" i="1"/>
  <c r="Q28" i="1"/>
  <c r="D104" i="2"/>
  <c r="N28" i="1"/>
  <c r="H22" i="2"/>
  <c r="P8" i="1"/>
  <c r="D62" i="1"/>
  <c r="F22" i="2" l="1"/>
  <c r="E22" i="2"/>
  <c r="P28" i="1"/>
  <c r="BB139" i="1" s="1"/>
  <c r="H24" i="2"/>
  <c r="K9" i="1"/>
  <c r="O9" i="1" s="1"/>
  <c r="K11" i="1"/>
  <c r="O11" i="1" s="1"/>
  <c r="K10" i="1"/>
  <c r="O10" i="1" s="1"/>
  <c r="D59" i="1"/>
  <c r="D79" i="1" s="1"/>
  <c r="L8" i="1" s="1"/>
  <c r="AA28" i="1"/>
  <c r="H35" i="2"/>
  <c r="W80" i="21"/>
  <c r="AI60" i="21"/>
  <c r="E80" i="21"/>
  <c r="O60" i="21"/>
  <c r="H23" i="2"/>
  <c r="O28" i="1" l="1"/>
  <c r="E93" i="21"/>
  <c r="O93" i="21" s="1"/>
  <c r="E92" i="21"/>
  <c r="O92" i="21" s="1"/>
  <c r="E91" i="21"/>
  <c r="O91" i="21" s="1"/>
  <c r="E90" i="21"/>
  <c r="O90" i="21" s="1"/>
  <c r="W93" i="21"/>
  <c r="AG93" i="21" s="1"/>
  <c r="W92" i="21"/>
  <c r="AG92" i="21" s="1"/>
  <c r="W91" i="21"/>
  <c r="AG91" i="21" s="1"/>
  <c r="W90" i="21"/>
  <c r="AG90" i="21" s="1"/>
  <c r="R8" i="1"/>
  <c r="Y8" i="1"/>
  <c r="X8" i="1"/>
  <c r="V8" i="1"/>
  <c r="M8" i="1"/>
  <c r="S8" i="1"/>
  <c r="F23" i="2"/>
  <c r="E23" i="2"/>
  <c r="L9" i="1"/>
  <c r="L10" i="1"/>
  <c r="L11" i="1"/>
  <c r="F24" i="2"/>
  <c r="E24" i="2"/>
  <c r="M11" i="1" l="1"/>
  <c r="S11" i="1"/>
  <c r="W11" i="1" s="1"/>
  <c r="Y11" i="1"/>
  <c r="X11" i="1"/>
  <c r="V11" i="1"/>
  <c r="R11" i="1"/>
  <c r="H21" i="2"/>
  <c r="E152" i="2"/>
  <c r="D131" i="2"/>
  <c r="F149" i="2"/>
  <c r="D155" i="2"/>
  <c r="E128" i="2"/>
  <c r="F125" i="2"/>
  <c r="U239" i="1"/>
  <c r="AA239" i="1" s="1"/>
  <c r="U8" i="1" s="1"/>
  <c r="X209" i="1"/>
  <c r="AA209" i="1" s="1"/>
  <c r="T8" i="1" s="1"/>
  <c r="E104" i="2"/>
  <c r="F104" i="2" s="1"/>
  <c r="H104" i="2" s="1"/>
  <c r="D25" i="2" s="1"/>
  <c r="H25" i="2"/>
  <c r="Y10" i="1"/>
  <c r="S10" i="1"/>
  <c r="W10" i="1" s="1"/>
  <c r="X10" i="1"/>
  <c r="R10" i="1"/>
  <c r="M10" i="1"/>
  <c r="V10" i="1"/>
  <c r="W8" i="1"/>
  <c r="F155" i="2"/>
  <c r="D161" i="2"/>
  <c r="H125" i="2"/>
  <c r="G128" i="2"/>
  <c r="H149" i="2"/>
  <c r="G152" i="2"/>
  <c r="E134" i="2"/>
  <c r="F131" i="2"/>
  <c r="E158" i="2"/>
  <c r="D137" i="2"/>
  <c r="D149" i="2"/>
  <c r="D125" i="2"/>
  <c r="D158" i="2"/>
  <c r="G149" i="2"/>
  <c r="F128" i="2"/>
  <c r="E155" i="2"/>
  <c r="D134" i="2"/>
  <c r="F152" i="2"/>
  <c r="G125" i="2"/>
  <c r="E131" i="2"/>
  <c r="M9" i="1"/>
  <c r="V9" i="1"/>
  <c r="Y9" i="1"/>
  <c r="Y28" i="1" s="1"/>
  <c r="S9" i="1"/>
  <c r="W9" i="1" s="1"/>
  <c r="R9" i="1"/>
  <c r="X9" i="1"/>
  <c r="X28" i="1" s="1"/>
  <c r="V28" i="1" l="1"/>
  <c r="S28" i="1"/>
  <c r="U241" i="1"/>
  <c r="AA241" i="1" s="1"/>
  <c r="U10" i="1" s="1"/>
  <c r="X211" i="1"/>
  <c r="AA211" i="1" s="1"/>
  <c r="T10" i="1" s="1"/>
  <c r="D124" i="2"/>
  <c r="D148" i="2"/>
  <c r="U240" i="1"/>
  <c r="AA240" i="1" s="1"/>
  <c r="U9" i="1" s="1"/>
  <c r="X210" i="1"/>
  <c r="AA210" i="1" s="1"/>
  <c r="T9" i="1" s="1"/>
  <c r="W28" i="1"/>
  <c r="E125" i="2"/>
  <c r="D152" i="2"/>
  <c r="E149" i="2"/>
  <c r="D128" i="2"/>
  <c r="H26" i="2"/>
  <c r="Z8" i="1"/>
  <c r="U242" i="1"/>
  <c r="AA242" i="1" s="1"/>
  <c r="U11" i="1" s="1"/>
  <c r="X212" i="1"/>
  <c r="AA212" i="1" s="1"/>
  <c r="T11" i="1" s="1"/>
  <c r="T28" i="1" s="1"/>
  <c r="F25" i="2"/>
  <c r="E25" i="2"/>
  <c r="R28" i="1"/>
  <c r="F21" i="2"/>
  <c r="E21" i="2"/>
  <c r="M28" i="1"/>
  <c r="U28" i="1" l="1"/>
  <c r="Z9" i="1"/>
  <c r="AE9" i="1" s="1"/>
  <c r="Z10" i="1"/>
  <c r="AE10" i="1" s="1"/>
  <c r="Z11" i="1"/>
  <c r="AE11" i="1" s="1"/>
  <c r="AE8" i="1"/>
  <c r="F26" i="2"/>
  <c r="E26" i="2"/>
  <c r="E124" i="2"/>
  <c r="K124" i="2" s="1"/>
  <c r="E148" i="2"/>
  <c r="Z28" i="1" l="1"/>
  <c r="F124" i="2"/>
  <c r="H124" i="2"/>
  <c r="J124" i="2"/>
  <c r="G124" i="2"/>
  <c r="F148" i="2"/>
  <c r="I148" i="2"/>
  <c r="AE28" i="1"/>
  <c r="H39" i="2"/>
  <c r="D39" i="2" s="1"/>
  <c r="H148" i="2"/>
  <c r="J148" i="2"/>
  <c r="G148" i="2"/>
  <c r="I124" i="2"/>
  <c r="M148" i="2" l="1"/>
  <c r="G150" i="2" s="1"/>
  <c r="M124" i="2"/>
  <c r="N124" i="2" s="1"/>
  <c r="D27" i="2" s="1"/>
  <c r="E126" i="2"/>
  <c r="G126" i="2" l="1"/>
  <c r="J150" i="2"/>
  <c r="H126" i="2"/>
  <c r="J126" i="2"/>
  <c r="F126" i="2"/>
  <c r="D126" i="2"/>
  <c r="D127" i="2" s="1"/>
  <c r="E127" i="2" s="1"/>
  <c r="I126" i="2"/>
  <c r="F150" i="2"/>
  <c r="E150" i="2"/>
  <c r="D150" i="2"/>
  <c r="D151" i="2" s="1"/>
  <c r="H150" i="2"/>
  <c r="I150" i="2"/>
  <c r="R27" i="2"/>
  <c r="P27" i="2"/>
  <c r="N27" i="2"/>
  <c r="L27" i="2"/>
  <c r="Q27" i="2"/>
  <c r="M27" i="2"/>
  <c r="E27" i="2"/>
  <c r="O27" i="2"/>
  <c r="F127" i="2" l="1"/>
  <c r="E151" i="2"/>
  <c r="S27" i="2"/>
  <c r="G127" i="2"/>
  <c r="I127" i="2" s="1"/>
  <c r="F151" i="2" l="1"/>
  <c r="J127" i="2"/>
  <c r="H127" i="2"/>
  <c r="G151" i="2" l="1"/>
  <c r="J151" i="2" s="1"/>
  <c r="M127" i="2"/>
  <c r="N127" i="2" s="1"/>
  <c r="D28" i="2" s="1"/>
  <c r="F129" i="2"/>
  <c r="I129" i="2" l="1"/>
  <c r="D135" i="2"/>
  <c r="D136" i="2" s="1"/>
  <c r="H129" i="2"/>
  <c r="G129" i="2"/>
  <c r="E132" i="2"/>
  <c r="E129" i="2"/>
  <c r="D129" i="2"/>
  <c r="D130" i="2" s="1"/>
  <c r="I151" i="2"/>
  <c r="H151" i="2"/>
  <c r="R28" i="2"/>
  <c r="P28" i="2"/>
  <c r="N28" i="2"/>
  <c r="L28" i="2"/>
  <c r="Q28" i="2"/>
  <c r="M28" i="2"/>
  <c r="E28" i="2"/>
  <c r="O28" i="2"/>
  <c r="E130" i="2" l="1"/>
  <c r="F130" i="2" s="1"/>
  <c r="M151" i="2"/>
  <c r="D153" i="2" s="1"/>
  <c r="D154" i="2" s="1"/>
  <c r="E153" i="2"/>
  <c r="S28" i="2"/>
  <c r="I153" i="2" l="1"/>
  <c r="H27" i="2"/>
  <c r="G27" i="2" s="1"/>
  <c r="F153" i="2"/>
  <c r="G153" i="2"/>
  <c r="H153" i="2"/>
  <c r="E154" i="2"/>
  <c r="G130" i="2"/>
  <c r="I130" i="2" s="1"/>
  <c r="H130" i="2" l="1"/>
  <c r="F154" i="2"/>
  <c r="G154" i="2" s="1"/>
  <c r="M130" i="2"/>
  <c r="N130" i="2" s="1"/>
  <c r="D29" i="2" s="1"/>
  <c r="H132" i="2" l="1"/>
  <c r="D138" i="2"/>
  <c r="D139" i="2" s="1"/>
  <c r="F132" i="2"/>
  <c r="D132" i="2"/>
  <c r="D133" i="2" s="1"/>
  <c r="E133" i="2" s="1"/>
  <c r="G132" i="2"/>
  <c r="E135" i="2"/>
  <c r="E136" i="2" s="1"/>
  <c r="H154" i="2"/>
  <c r="I154" i="2"/>
  <c r="R29" i="2"/>
  <c r="P29" i="2"/>
  <c r="N29" i="2"/>
  <c r="L29" i="2"/>
  <c r="Q29" i="2"/>
  <c r="M29" i="2"/>
  <c r="E29" i="2"/>
  <c r="O29" i="2"/>
  <c r="M154" i="2" l="1"/>
  <c r="F133" i="2"/>
  <c r="S29" i="2"/>
  <c r="F156" i="2" l="1"/>
  <c r="H28" i="2"/>
  <c r="G28" i="2" s="1"/>
  <c r="D156" i="2"/>
  <c r="D157" i="2" s="1"/>
  <c r="E156" i="2"/>
  <c r="D159" i="2"/>
  <c r="D160" i="2" s="1"/>
  <c r="G156" i="2"/>
  <c r="H156" i="2"/>
  <c r="G133" i="2"/>
  <c r="H133" i="2" s="1"/>
  <c r="E157" i="2" l="1"/>
  <c r="F157" i="2" s="1"/>
  <c r="M133" i="2"/>
  <c r="G157" i="2" l="1"/>
  <c r="N133" i="2"/>
  <c r="D30" i="2" s="1"/>
  <c r="H30" i="2" s="1"/>
  <c r="E141" i="2"/>
  <c r="G135" i="2"/>
  <c r="F135" i="2"/>
  <c r="F136" i="2" s="1"/>
  <c r="F138" i="2"/>
  <c r="H157" i="2" l="1"/>
  <c r="M157" i="2" s="1"/>
  <c r="H29" i="2" s="1"/>
  <c r="G29" i="2" s="1"/>
  <c r="G136" i="2"/>
  <c r="M136" i="2" s="1"/>
  <c r="R30" i="2"/>
  <c r="P30" i="2"/>
  <c r="N30" i="2"/>
  <c r="L30" i="2"/>
  <c r="Q30" i="2"/>
  <c r="M30" i="2"/>
  <c r="E30" i="2"/>
  <c r="O30" i="2"/>
  <c r="E159" i="2" l="1"/>
  <c r="E160" i="2" s="1"/>
  <c r="D162" i="2"/>
  <c r="D163" i="2" s="1"/>
  <c r="F159" i="2"/>
  <c r="F160" i="2" s="1"/>
  <c r="G159" i="2"/>
  <c r="G30" i="2"/>
  <c r="N136" i="2"/>
  <c r="D31" i="2" s="1"/>
  <c r="H31" i="2" s="1"/>
  <c r="E138" i="2"/>
  <c r="E139" i="2" s="1"/>
  <c r="S30" i="2"/>
  <c r="G160" i="2" l="1"/>
  <c r="M160" i="2" s="1"/>
  <c r="F139" i="2"/>
  <c r="M139" i="2" s="1"/>
  <c r="R31" i="2"/>
  <c r="P31" i="2"/>
  <c r="N31" i="2"/>
  <c r="L31" i="2"/>
  <c r="Q31" i="2"/>
  <c r="M31" i="2"/>
  <c r="E31" i="2"/>
  <c r="O31" i="2"/>
  <c r="E165" i="2" l="1"/>
  <c r="F162" i="2"/>
  <c r="E162" i="2"/>
  <c r="E163" i="2" s="1"/>
  <c r="G31" i="2"/>
  <c r="N139" i="2"/>
  <c r="D32" i="2" s="1"/>
  <c r="H32" i="2" s="1"/>
  <c r="D141" i="2"/>
  <c r="D142" i="2" s="1"/>
  <c r="S31" i="2"/>
  <c r="F163" i="2" l="1"/>
  <c r="M163" i="2" s="1"/>
  <c r="D165" i="2" s="1"/>
  <c r="D166" i="2" s="1"/>
  <c r="R32" i="2"/>
  <c r="P32" i="2"/>
  <c r="N32" i="2"/>
  <c r="L32" i="2"/>
  <c r="Q32" i="2"/>
  <c r="M32" i="2"/>
  <c r="E32" i="2"/>
  <c r="O32" i="2"/>
  <c r="E142" i="2"/>
  <c r="D143" i="2" s="1"/>
  <c r="E166" i="2" l="1"/>
  <c r="D167" i="2" s="1"/>
  <c r="G32" i="2"/>
  <c r="H34" i="2"/>
  <c r="M142" i="2"/>
  <c r="N142" i="2" s="1"/>
  <c r="S32" i="2"/>
  <c r="M16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H2" authorId="0" shapeId="0" xr:uid="{00000000-0006-0000-0100-000001000000}">
      <text>
        <r>
          <rPr>
            <b/>
            <sz val="9"/>
            <color rgb="FF000000"/>
            <rFont val="Tahoma"/>
            <family val="2"/>
          </rPr>
          <t xml:space="preserve">Münzebrock:
</t>
        </r>
        <r>
          <rPr>
            <sz val="9"/>
            <color rgb="FF000000"/>
            <rFont val="Tahoma"/>
            <family val="2"/>
          </rPr>
          <t xml:space="preserve">alternatives Datum von
</t>
        </r>
      </text>
    </comment>
    <comment ref="I2" authorId="0" shapeId="0" xr:uid="{00000000-0006-0000-0100-000002000000}">
      <text>
        <r>
          <rPr>
            <b/>
            <sz val="9"/>
            <color rgb="FF000000"/>
            <rFont val="Tahoma"/>
            <family val="2"/>
          </rPr>
          <t xml:space="preserve">Münzebrock:
</t>
        </r>
        <r>
          <rPr>
            <sz val="9"/>
            <color rgb="FF000000"/>
            <rFont val="Tahoma"/>
            <family val="2"/>
          </rPr>
          <t xml:space="preserve">alternativ bis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V6" authorId="0" shapeId="0" xr:uid="{00000000-0006-0000-0300-000001000000}">
      <text>
        <r>
          <rPr>
            <sz val="10"/>
            <color rgb="FFFFFFFF"/>
            <rFont val="Arial"/>
            <family val="2"/>
          </rPr>
          <t xml:space="preserve">Einschl. Müll- tonnen, deren Preise in diesem Jahr nicht geändert wurden </t>
        </r>
      </text>
    </comment>
    <comment ref="AD6" authorId="0" shapeId="0" xr:uid="{00000000-0006-0000-0300-000002000000}">
      <text>
        <r>
          <rPr>
            <sz val="10"/>
            <color rgb="FFFFFFFF"/>
            <rFont val="Arial"/>
            <family val="2"/>
          </rPr>
          <t xml:space="preserve">Einschl. Müll- tonnen, deren Preise in diesem Jahr nicht geändert wurden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H6" authorId="0" shapeId="0" xr:uid="{00000000-0006-0000-0F00-000001000000}">
      <text>
        <r>
          <rPr>
            <b/>
            <sz val="10"/>
            <color rgb="FF000000"/>
            <rFont val="Tahoma"/>
            <family val="2"/>
          </rPr>
          <t xml:space="preserve">Falls Ihnen nur der Verbrauch ohne Zählerstand vorliegt, tragen Sie diesen hier ein!!
</t>
        </r>
      </text>
    </comment>
    <comment ref="J6" authorId="0" shapeId="0" xr:uid="{00000000-0006-0000-0F00-000002000000}">
      <text>
        <r>
          <rPr>
            <b/>
            <sz val="10"/>
            <color rgb="FF000000"/>
            <rFont val="Tahoma"/>
            <family val="2"/>
          </rPr>
          <t xml:space="preserve">Falls Ihnen nur der Verbrauch ohne Zählerstand vorliegt, tragen Sie diesen hier ein!!.
</t>
        </r>
      </text>
    </comment>
    <comment ref="L6" authorId="0" shapeId="0" xr:uid="{00000000-0006-0000-0F00-000003000000}">
      <text>
        <r>
          <rPr>
            <sz val="10"/>
            <color rgb="FF000000"/>
            <rFont val="Tahoma"/>
            <family val="2"/>
          </rPr>
          <t xml:space="preserve">Falls Sie keinen Abwasserverbrauch angeben, aber der Wasserverbrauch vorhanden ist, so wird dieser in den Abwasserverbrauch übernommen.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P7" authorId="0" shapeId="0" xr:uid="{00000000-0006-0000-1400-000001000000}">
      <text>
        <r>
          <rPr>
            <sz val="10"/>
            <color rgb="FF000000"/>
            <rFont val="Arial"/>
            <family val="2"/>
          </rPr>
          <t>Bitte Anzahl je Wohnung angeben</t>
        </r>
      </text>
    </comment>
    <comment ref="S8" authorId="0" shapeId="0" xr:uid="{00000000-0006-0000-1400-000002000000}">
      <text>
        <r>
          <rPr>
            <sz val="10"/>
            <color rgb="FF000000"/>
            <rFont val="Tahoma"/>
            <family val="2"/>
          </rPr>
          <t xml:space="preserve">Bitte ankreuzen bei Mietern mit Kabelanschluss
</t>
        </r>
      </text>
    </comment>
  </commentList>
</comments>
</file>

<file path=xl/sharedStrings.xml><?xml version="1.0" encoding="utf-8"?>
<sst xmlns="http://schemas.openxmlformats.org/spreadsheetml/2006/main" count="574" uniqueCount="340">
  <si>
    <t>Übersicht - Nebenkostenabrechnungen</t>
  </si>
  <si>
    <t>Jahr:</t>
  </si>
  <si>
    <t xml:space="preserve">   Jahr:</t>
  </si>
  <si>
    <t>Gesamtübersicht</t>
  </si>
  <si>
    <t>Seite:</t>
  </si>
  <si>
    <t>Mieter Nr.</t>
  </si>
  <si>
    <t>Name</t>
  </si>
  <si>
    <t>Haus Nr.</t>
  </si>
  <si>
    <t>Wohn-fläche in qm</t>
  </si>
  <si>
    <t>von</t>
  </si>
  <si>
    <t>bis</t>
  </si>
  <si>
    <t>Tage</t>
  </si>
  <si>
    <t>qm-Tage</t>
  </si>
  <si>
    <t>Anteil nach Tagen</t>
  </si>
  <si>
    <t>Anteil nach qm-Tagen</t>
  </si>
  <si>
    <t>Grund- steuer</t>
  </si>
  <si>
    <t>Müllbe- hälter</t>
  </si>
  <si>
    <t>Grund- gebühr je Mieter</t>
  </si>
  <si>
    <t xml:space="preserve">Wasser </t>
  </si>
  <si>
    <t xml:space="preserve">Abwasser </t>
  </si>
  <si>
    <t>Oberflächenentwässerung</t>
  </si>
  <si>
    <t>Schorn- stein- feger</t>
  </si>
  <si>
    <t>Versiche- rungen</t>
  </si>
  <si>
    <t>Kabel- gebüh-ren</t>
  </si>
  <si>
    <t>Strom</t>
  </si>
  <si>
    <t>Garten- pflege</t>
  </si>
  <si>
    <t>Haus- Meister</t>
  </si>
  <si>
    <t>Sonstiges</t>
  </si>
  <si>
    <t>Summe NK-Anteile</t>
  </si>
  <si>
    <t>Summe Voraus- zahlungen</t>
  </si>
  <si>
    <t>Abrechn- ung Heiz- kosten</t>
  </si>
  <si>
    <t>Diverses</t>
  </si>
  <si>
    <t>Rest aus  Vorjahr</t>
  </si>
  <si>
    <r>
      <rPr>
        <b/>
        <sz val="11"/>
        <color rgb="FF000000"/>
        <rFont val="Arial"/>
        <family val="2"/>
      </rPr>
      <t>Nachzah-lung/</t>
    </r>
    <r>
      <rPr>
        <b/>
        <sz val="11"/>
        <color rgb="FFFF0000"/>
        <rFont val="Arial"/>
        <family val="2"/>
      </rPr>
      <t>Gut-haben</t>
    </r>
  </si>
  <si>
    <t>Abrechn-ung Heiz-  kosten</t>
  </si>
  <si>
    <t>Summe</t>
  </si>
  <si>
    <t>Berechnung der qm - Tage je Haus</t>
  </si>
  <si>
    <t>Berechnung der Mietdauer je Haus</t>
  </si>
  <si>
    <t>Berechnung der Grundgebühr je Mieter</t>
  </si>
  <si>
    <t>Mieter</t>
  </si>
  <si>
    <t>Berechnung der Grundsteuer je Mieter</t>
  </si>
  <si>
    <t>Berechnung der Müllabfuhr je Haus  f. 240 ltr. Restmüll-Tonne</t>
  </si>
  <si>
    <t>Berechnung der Müllabfuhr je Haus  f. 120 ltr. Restmüll-Tonne</t>
  </si>
  <si>
    <t>Berechnung der Müllabfuhr je Haus  f. 60 ltr. Restmüll-Tonne</t>
  </si>
  <si>
    <t>Berechnung der Müllabfuhr je Haus  f.120 ltr. Bio-Tonne</t>
  </si>
  <si>
    <t>Berechnung der Müllabfuhr je Haus  f.60 ltr. Bio-Tonne</t>
  </si>
  <si>
    <t>Berechnung der Müllabfuhr je Haus  f. 240 ltr. Bio -Tonne</t>
  </si>
  <si>
    <t>Wasserverbrauch in cbm je Haus</t>
  </si>
  <si>
    <t>Wasserverbrauch in Euro je Haus</t>
  </si>
  <si>
    <t>Abwasserverbrauch in cbm je Haus</t>
  </si>
  <si>
    <t xml:space="preserve">         Mieter</t>
  </si>
  <si>
    <t>Abwasserverbrauch in Euro je Haus</t>
  </si>
  <si>
    <t>Berechnung der Oberflächenentwässerungsgebühren je Mieter</t>
  </si>
  <si>
    <t>Berechnung der Schornsteinfegergebühren je Mieter</t>
  </si>
  <si>
    <t xml:space="preserve">        Mieter</t>
  </si>
  <si>
    <t>Berechnung der Versicherungsgebühren je Mieter</t>
  </si>
  <si>
    <t>Berechnung der Kabelgebühren je Mieter</t>
  </si>
  <si>
    <t xml:space="preserve">Berechnung der Stromkosten f. Aussen- u. Treppenhausbeleuchtung </t>
  </si>
  <si>
    <t>Berechnung der Gebühren f. Gartenpflege</t>
  </si>
  <si>
    <t>Berechnung der Gebühren f. Hausmeister je Mieter</t>
  </si>
  <si>
    <t>Berechnung f. Sonstiges je Mieter</t>
  </si>
  <si>
    <t>Anteil der Kabelgebühren je Mieter</t>
  </si>
  <si>
    <t>Mieter:</t>
  </si>
  <si>
    <t>Miettage/Haus:</t>
  </si>
  <si>
    <t>Ermittlung der Miettage je Haus in Bezug auf Kabelanschluss</t>
  </si>
  <si>
    <t>Haus:</t>
  </si>
  <si>
    <t xml:space="preserve">          Abrechnung erstellen für Mieter - Nr.:</t>
  </si>
  <si>
    <t>&lt;--- bitte angeben</t>
  </si>
  <si>
    <t xml:space="preserve">Herrn/Frau/Firma </t>
  </si>
  <si>
    <t>-</t>
  </si>
  <si>
    <t xml:space="preserve">Nebenkostenabrechnung </t>
  </si>
  <si>
    <t>Abrechnungszeitraum</t>
  </si>
  <si>
    <t>Pers./Einh./qm**</t>
  </si>
  <si>
    <t>Gesamt *</t>
  </si>
  <si>
    <t>Ihr Anteil</t>
  </si>
  <si>
    <t>Kabel</t>
  </si>
  <si>
    <t>Gartenpflege</t>
  </si>
  <si>
    <t>Hausm.</t>
  </si>
  <si>
    <t>Schornst.</t>
  </si>
  <si>
    <t>Vorjahr</t>
  </si>
  <si>
    <t>by Heinrich-B. Münzebrock                  Version 2.0                   ]</t>
  </si>
  <si>
    <t xml:space="preserve"> * Angefallene Kosten in der Abrechnungsperiode für das gesamte Haus.</t>
  </si>
  <si>
    <t>** Wasserverbrauch u. Abwassergebühren werden entweder nach Einheiten oder nach Anzahl d. Personen abgerechnet. Grundsteuer, Schornsteinfeger, Versicherungen, und evtl. anfallende Kosten für Gartenpflege, Hausmeister, Oberflächenentwässerung und/oder Strom f. Treppenhaus oder Aussenbeleuchtung werden anteilig nach Mietfläche und Tagen verteilt. Die Verteilung der Kosten für Kabel, Müllabfuhr und Grundgebühr, erfolgt je nach Art und Anzahl der Müllbehälter, für jede Wohnung einzeln.</t>
  </si>
  <si>
    <r>
      <rPr>
        <sz val="9"/>
        <color rgb="FF000000"/>
        <rFont val="Arial"/>
        <family val="2"/>
      </rPr>
      <t xml:space="preserve">Ein eventuelles Guthaben können Sie mit der nächsten Mietzahlung verrechnen, oder von uns anfordern. Eine eventuelle Nachzahlung sollten Sie mit der nächsten Miete, oder separat durch Überweisung, </t>
    </r>
    <r>
      <rPr>
        <u/>
        <sz val="9"/>
        <color rgb="FF000000"/>
        <rFont val="Arial"/>
        <family val="2"/>
      </rPr>
      <t>innerhalb von 4 Wochen</t>
    </r>
    <r>
      <rPr>
        <sz val="9"/>
        <color rgb="FF000000"/>
        <rFont val="Arial"/>
        <family val="2"/>
      </rPr>
      <t xml:space="preserve"> zahlen. </t>
    </r>
  </si>
  <si>
    <t>By Heinrich - B. Münzebrock                         Version 1.0</t>
  </si>
  <si>
    <t>Haus Nr.:</t>
  </si>
  <si>
    <t xml:space="preserve"> &lt;------gesamter Wasserverbrauch in Euro für Haus</t>
  </si>
  <si>
    <t xml:space="preserve"> &lt;------gesamter Abwasserverbrauch in Euro für Haus</t>
  </si>
  <si>
    <t>Wasser</t>
  </si>
  <si>
    <t>Abwasser</t>
  </si>
  <si>
    <t>Grundsteuer</t>
  </si>
  <si>
    <t xml:space="preserve">      Änderungen im lfd. Haushaltsjahr</t>
  </si>
  <si>
    <t>Standort d. Hauses</t>
  </si>
  <si>
    <t>Rg.-Datum</t>
  </si>
  <si>
    <t>Rg.-Nr.</t>
  </si>
  <si>
    <t>Kommune</t>
  </si>
  <si>
    <t>Betrag</t>
  </si>
  <si>
    <t>neuer Betrag</t>
  </si>
  <si>
    <t xml:space="preserve"> per  31.12.</t>
  </si>
  <si>
    <t>Gemeinde Stenkelfeld</t>
  </si>
  <si>
    <t>Müllabfuhr</t>
  </si>
  <si>
    <t xml:space="preserve">                                                                                           Änderungen im lfd. Haushaltsjahr</t>
  </si>
  <si>
    <t>Per 31.12.</t>
  </si>
  <si>
    <t>Restmüll  240 Ltr.  Betrag jeTonne</t>
  </si>
  <si>
    <t>Restmüll  120 Ltr.  Betrag jeTonne</t>
  </si>
  <si>
    <t>Restmüll  60 Ltr.  Betrag je Tonne</t>
  </si>
  <si>
    <t>Biotonne  240 Ltr. Betrag je Tonne</t>
  </si>
  <si>
    <t>Biotonne  120 Ltr. Betrag je Tonne</t>
  </si>
  <si>
    <t>Biotonne  60 Ltr. Betrag je Tonne</t>
  </si>
  <si>
    <t>Gesamt- summe f. Müll- abfuhr</t>
  </si>
  <si>
    <t>Grundgebühr f. Benutzungseinheiten</t>
  </si>
  <si>
    <t xml:space="preserve"> per 31.12.</t>
  </si>
  <si>
    <t>Abfallwirtschaft</t>
  </si>
  <si>
    <t>Lieferant</t>
  </si>
  <si>
    <t>Re-Datum</t>
  </si>
  <si>
    <t>Einheiten cbm</t>
  </si>
  <si>
    <t>Rechnungsbetrag</t>
  </si>
  <si>
    <t>Einheiten per 31.12.</t>
  </si>
  <si>
    <t>Summe per 31.12.</t>
  </si>
  <si>
    <t>OOWV</t>
  </si>
  <si>
    <t>Abwasser u. Oberflächenentwässerung</t>
  </si>
  <si>
    <t xml:space="preserve">                                     Änderungen im lfd. Haushaltsjahr</t>
  </si>
  <si>
    <t>Einheiten Abwasser cbm</t>
  </si>
  <si>
    <t>qm Oberflächenentw.</t>
  </si>
  <si>
    <t>qm Oberflächenentw</t>
  </si>
  <si>
    <t>Einheiten Abwasser per 31.12.</t>
  </si>
  <si>
    <t>Betrag per 31.12.</t>
  </si>
  <si>
    <t>qm Oberflächenentw 31.12.</t>
  </si>
  <si>
    <t>Gemeinde Stenkelf.</t>
  </si>
  <si>
    <t>Schornsteinfeger</t>
  </si>
  <si>
    <t>Kaufmann</t>
  </si>
  <si>
    <t>Versicherungen</t>
  </si>
  <si>
    <t>Versicherung</t>
  </si>
  <si>
    <t>Kabelgebühren</t>
  </si>
  <si>
    <t>Kabel Deutschland</t>
  </si>
  <si>
    <t>Einheiten</t>
  </si>
  <si>
    <t>RWE</t>
  </si>
  <si>
    <t>Hausmeister</t>
  </si>
  <si>
    <t>Januar</t>
  </si>
  <si>
    <t>Februar</t>
  </si>
  <si>
    <t>März</t>
  </si>
  <si>
    <t>April</t>
  </si>
  <si>
    <t>Mai</t>
  </si>
  <si>
    <t>Juni</t>
  </si>
  <si>
    <t>Juli</t>
  </si>
  <si>
    <t>August</t>
  </si>
  <si>
    <t>September</t>
  </si>
  <si>
    <t>Oktober</t>
  </si>
  <si>
    <t>November</t>
  </si>
  <si>
    <t>Dezember</t>
  </si>
  <si>
    <t>Sonstige Kosten</t>
  </si>
  <si>
    <t>Bezeichnung</t>
  </si>
  <si>
    <t>lumpi</t>
  </si>
  <si>
    <t xml:space="preserve">Streusalz </t>
  </si>
  <si>
    <t>Heizkostenabrechnungen</t>
  </si>
  <si>
    <t>Mieter Nr.:</t>
  </si>
  <si>
    <t>Abrechnung von</t>
  </si>
  <si>
    <t>Summe per 30.06.</t>
  </si>
  <si>
    <t>Berechnung der Heizkosten je Haus</t>
  </si>
  <si>
    <t>Haus-Nr.</t>
  </si>
  <si>
    <t>Zähler für Wasser und Abwasser</t>
  </si>
  <si>
    <t xml:space="preserve">Bitte die Zählerstände nur bei Mietern mit eigenem Zähler eintragen!!. </t>
  </si>
  <si>
    <t>Wenn nur 1 Zähler fürs ganze Haus vorhanden ist, müssen Sie die Anzahl der Personen je Mieteinheit unter Stammdaten eintragen!!.</t>
  </si>
  <si>
    <t>Zähler-stand Wasser       01. 01.</t>
  </si>
  <si>
    <t>Zähler-stand Wasser       31. 12.</t>
  </si>
  <si>
    <t>Zähler-stand Abwasser  01. 01.</t>
  </si>
  <si>
    <t>Zähler-stand Abwasser  31. 12.</t>
  </si>
  <si>
    <t>Wasser-verbrauch</t>
  </si>
  <si>
    <t>Abwasser-verbrauch</t>
  </si>
  <si>
    <t>Diverses (Reparaturen usw.)</t>
  </si>
  <si>
    <t>Rechnung von</t>
  </si>
  <si>
    <t>Streusalz</t>
  </si>
  <si>
    <t>Offene Posten aus dem Vorjahr</t>
  </si>
  <si>
    <t>davon gezahlt</t>
  </si>
  <si>
    <t>noch offen per 31.12.</t>
  </si>
  <si>
    <t>Berechnung der offenen Posten je Haus</t>
  </si>
  <si>
    <t>Plan f. Haus Nr.:</t>
  </si>
  <si>
    <t>&lt;-----bitte eingeben</t>
  </si>
  <si>
    <t xml:space="preserve">               erstellt am</t>
  </si>
  <si>
    <t>Gartenpflege:</t>
  </si>
  <si>
    <t xml:space="preserve"> Entfernen von Unkraut und Laub, harken, fegen und überstehende Zweige</t>
  </si>
  <si>
    <t xml:space="preserve">                           beseitigen auf dem Grundstück von der Strasse bis zum Eingang EG links </t>
  </si>
  <si>
    <t xml:space="preserve">                           und im Bereich der Garagen.</t>
  </si>
  <si>
    <t>Wir möchten Sie nochmals bitten, dass sich alle Mieter an der Gartenarbeit</t>
  </si>
  <si>
    <t>beteiligen. Es ist nicht allein die Aufgabe für Herrn Rändel.</t>
  </si>
  <si>
    <t>Müllentsorgung:</t>
  </si>
  <si>
    <t>Müll-, Papier-, Biotonnen an die Strasse stellen und Fahrradraum säubern.</t>
  </si>
  <si>
    <t>Wohnung:</t>
  </si>
  <si>
    <t>Monate:</t>
  </si>
  <si>
    <t>EG links</t>
  </si>
  <si>
    <t>OG links</t>
  </si>
  <si>
    <t>OG rechts</t>
  </si>
  <si>
    <t>EG rechts</t>
  </si>
  <si>
    <t>Winterdienst:</t>
  </si>
  <si>
    <r>
      <rPr>
        <sz val="9"/>
        <color rgb="FF000000"/>
        <rFont val="Arial"/>
        <family val="2"/>
      </rPr>
      <t>(</t>
    </r>
    <r>
      <rPr>
        <sz val="8"/>
        <color rgb="FF000000"/>
        <rFont val="Arial"/>
        <family val="2"/>
      </rPr>
      <t>Schneeschaufel,</t>
    </r>
  </si>
  <si>
    <t>sowie Eingangsweg vor den Wohnungen frei von Eis und Schnee halten.</t>
  </si>
  <si>
    <t xml:space="preserve">Besen, und Streu- </t>
  </si>
  <si>
    <t>salz befinden sich</t>
  </si>
  <si>
    <t>Kalenderwoche</t>
  </si>
  <si>
    <t>im Fahrradraum)</t>
  </si>
  <si>
    <t xml:space="preserve">45. KW </t>
  </si>
  <si>
    <t xml:space="preserve">49. KW </t>
  </si>
  <si>
    <t xml:space="preserve"> 1. KW </t>
  </si>
  <si>
    <t xml:space="preserve">  5. KW </t>
  </si>
  <si>
    <t xml:space="preserve">  9. KW </t>
  </si>
  <si>
    <t xml:space="preserve">13. KW </t>
  </si>
  <si>
    <t xml:space="preserve">46. KW </t>
  </si>
  <si>
    <t>50. KW</t>
  </si>
  <si>
    <t xml:space="preserve">  2. KW </t>
  </si>
  <si>
    <t xml:space="preserve">  6. KW </t>
  </si>
  <si>
    <t xml:space="preserve">10. KW </t>
  </si>
  <si>
    <t>14. KW</t>
  </si>
  <si>
    <t>47. KW</t>
  </si>
  <si>
    <t>51. KW</t>
  </si>
  <si>
    <t xml:space="preserve">  3. KW </t>
  </si>
  <si>
    <t xml:space="preserve">  7. KW</t>
  </si>
  <si>
    <t>11. KW</t>
  </si>
  <si>
    <t>15. KW.</t>
  </si>
  <si>
    <t xml:space="preserve">48. KW </t>
  </si>
  <si>
    <t>52. KW</t>
  </si>
  <si>
    <t xml:space="preserve">  4. KW</t>
  </si>
  <si>
    <t xml:space="preserve">  8. KW</t>
  </si>
  <si>
    <t>12. KW</t>
  </si>
  <si>
    <t>16. KW</t>
  </si>
  <si>
    <t>by Heinr. - Bernh. Münzebrock         Version 2.0</t>
  </si>
  <si>
    <t>Treppenhausreinigung:</t>
  </si>
  <si>
    <t>Treppe wischen, Wände reinigen, Spinnengewebe entfernen</t>
  </si>
  <si>
    <t>Fenster reinigen usw.</t>
  </si>
  <si>
    <t xml:space="preserve"> Januar, März, Mai, Juli, September und November </t>
  </si>
  <si>
    <t xml:space="preserve"> Februar, April, Juni, August, Oktober und Dezember</t>
  </si>
  <si>
    <t>Wir bitten um strikte Einhaltung der Treppenhausreinigung, da wir sonst gezwungen sind,</t>
  </si>
  <si>
    <t>die Reinigung, auf Kosten der Mieter, durch Dritte zu veranlassen.</t>
  </si>
  <si>
    <t>Arbeitsmappe Hausverwaltung</t>
  </si>
  <si>
    <t>von Heinrich - Bernhard Münzebrock, Vördenerstr. 7</t>
  </si>
  <si>
    <t>49434 Neuenkirchen-Vörden - Tel.Nr.: 05493/5688</t>
  </si>
  <si>
    <t>E-Mail:HBM49434@T-online.de</t>
  </si>
  <si>
    <t>Diese Arbeitsmappe kann bis auf Widerruf verwendet aber nicht kopiert oder verkauft werden.</t>
  </si>
  <si>
    <t>Ausfüllanleitung:</t>
  </si>
  <si>
    <t>1. Füllen Sie das Tabellenblatt "Stammdaten" sorgfältig und gewissenhaft aus.</t>
  </si>
  <si>
    <t xml:space="preserve">    Beachten Sie dabei, dass nur die farbig unterlegten Felder zur Eingabe dienen.</t>
  </si>
  <si>
    <t xml:space="preserve">    Alle anderen Felder sind mit Formeln belegt und für die Eingabe gesperrt.</t>
  </si>
  <si>
    <t xml:space="preserve">2. Danach sehen Sie in dem Tabellenblatt „Übersicht“ die von Ihnen eingegebenen Daten aus </t>
  </si>
  <si>
    <t xml:space="preserve">    dem Bereich der Stammdaten. Alle anderen Werte sind noch nicht vorhanden. Ich empfehle Ihnen                                                              </t>
  </si>
  <si>
    <t xml:space="preserve">    die komplette Mieterverwaltung jetzt einmal abzuspeichern, damit Sie die Stammdaten im nächsten </t>
  </si>
  <si>
    <t xml:space="preserve">    Jahr nicht noch einmal eingeben müssen.</t>
  </si>
  <si>
    <t>3. Danach können Sie die Ihnen vorliegenden Rechnungen für Ihre Mietshäuser in die entsprechenden</t>
  </si>
  <si>
    <t xml:space="preserve">    Tabellen eintragen. Auch hierbei gilt o.g. Regel, dass nur die farbig unterlegten Felder der Eingabe</t>
  </si>
  <si>
    <t xml:space="preserve">    dienen. Bitte machen Sie auch diese Angaben mit grosser Sorgfalt. Die von Ihnen getätigten Eingaben </t>
  </si>
  <si>
    <t xml:space="preserve">    finden Sie danach umgerechnet für die einzelnen Mieter in der Tabelle „Übersicht“ wieder. </t>
  </si>
  <si>
    <t>Die Nebenkostenabrechnung:</t>
  </si>
  <si>
    <t xml:space="preserve">Haben Sie alle Daten eingegeben?. Nun gehen Sie in die Tabelle Einzelabrechnung und sehen dort  </t>
  </si>
  <si>
    <t xml:space="preserve">ein Formular für die Nebenkostenabrechnung ohne Daten. Sie müssen jetzt nur noch die geforderte </t>
  </si>
  <si>
    <t xml:space="preserve">Mieternummer in das dafür vorgesehene Feld eingeben, und alle von Ihnen eingegebenen Daten </t>
  </si>
  <si>
    <t>erscheinen in dem Formular. Nun kann der Ausdruck erfolgen. Sie müssen für jeden einzelnen Mieter</t>
  </si>
  <si>
    <t>eine separate Nebenkostenabrechnung ausdrucken. Wie das zu machen ist, erfahren Sie nachfolgend.</t>
  </si>
  <si>
    <t>Der Organisationsplan:</t>
  </si>
  <si>
    <t xml:space="preserve">Hierbei handelt es sich um einen Plan, um die Pflichten für die einzelnen Mieter einzuteilen.  </t>
  </si>
  <si>
    <t>Zunächst geben Sie in dem dafür vorgesehenen Feld ihre Haus-Nr. an, und tragen danach die</t>
  </si>
  <si>
    <t xml:space="preserve">einzelnen Aufgaben manuel ein. Danach erfolgt der Ausdruck wie nachfolgend beschrieben. </t>
  </si>
  <si>
    <t>Datenausdruck:</t>
  </si>
  <si>
    <t>Sie können aus dieser Arbeitsmappe einzelne Bereiche- oder auch alle Blätter ausdrucken.</t>
  </si>
  <si>
    <t>Um eine einzelne Tabelle auszudrucken, gehen Sie in die entsprechende Tabelle.</t>
  </si>
  <si>
    <t>Dann drücken Sie auf den Link „Datei“ und klicken auf „Seitenansicht“. Jetzt noch einmal ein Klick</t>
  </si>
  <si>
    <t>auf den Link „Datei“ und auf „Drucken“. Unter Druckbereich finden Sie zwei Kästchen. Sie wählen</t>
  </si>
  <si>
    <t>das Kästchen neben “Seiten“ und geben die entsprechenden Seitennummern für Ihren gewählten</t>
  </si>
  <si>
    <t>Bereich an. Noch ein Klick auf „OK“, und der Druck erfolgt (wenn Sie Papier eingelegt haben).</t>
  </si>
  <si>
    <t>Alle Blätter der Arbeitsmappe ausdrucken ist ganz einfach. Sie gehen mit der Maus auf den Link „Datei“</t>
  </si>
  <si>
    <t>und wählen “Drucken“. Jetzt noch ein Klick auf „OK“ und schon kann der Druck beginnen.</t>
  </si>
  <si>
    <t>H.B.M.</t>
  </si>
  <si>
    <t>PS: Wenn Ihnen diese Arbeitsmappe gefällt, und Ihnen hilfreich ist, bitte ich um eine kleine Spende</t>
  </si>
  <si>
    <t>an o.g. Adresse. Bei Fragen und Anregungen schreiben Sie mir, oder rufen mich an.</t>
  </si>
  <si>
    <t>Mieterstammdatei</t>
  </si>
  <si>
    <t>Abrechnungsjahr:</t>
  </si>
  <si>
    <t>&lt;---bitte angeben</t>
  </si>
  <si>
    <t>Häuser- u. Vermieterstammdatei</t>
  </si>
  <si>
    <t xml:space="preserve">        Zahlung</t>
  </si>
  <si>
    <t xml:space="preserve">      Wasser</t>
  </si>
  <si>
    <t xml:space="preserve">    Abwasser</t>
  </si>
  <si>
    <t xml:space="preserve">Ges. </t>
  </si>
  <si>
    <t>Haus</t>
  </si>
  <si>
    <t>Einzugs-</t>
  </si>
  <si>
    <t>Auszug</t>
  </si>
  <si>
    <t>Wohnfl.</t>
  </si>
  <si>
    <t xml:space="preserve">       je Monat</t>
  </si>
  <si>
    <t>Abrechnung nach</t>
  </si>
  <si>
    <t xml:space="preserve">  Mülltonne</t>
  </si>
  <si>
    <t>bitte Stck.angeben</t>
  </si>
  <si>
    <t xml:space="preserve"> Kabel</t>
  </si>
  <si>
    <t>Bitte ankreuzen</t>
  </si>
  <si>
    <r>
      <rPr>
        <b/>
        <sz val="11"/>
        <color rgb="FF000000"/>
        <rFont val="Arial"/>
        <family val="2"/>
      </rPr>
      <t xml:space="preserve">               </t>
    </r>
    <r>
      <rPr>
        <b/>
        <sz val="12"/>
        <color rgb="FF000000"/>
        <rFont val="Arial"/>
        <family val="2"/>
      </rPr>
      <t>Standort</t>
    </r>
    <r>
      <rPr>
        <b/>
        <sz val="11"/>
        <color rgb="FF000000"/>
        <rFont val="Arial"/>
        <family val="2"/>
      </rPr>
      <t xml:space="preserve"> des Mehrfamilienhauses:</t>
    </r>
  </si>
  <si>
    <t xml:space="preserve">                                                     V e r m i e t e r :                   </t>
  </si>
  <si>
    <t>Nr.</t>
  </si>
  <si>
    <t>Datum</t>
  </si>
  <si>
    <t>qm</t>
  </si>
  <si>
    <t>f.Miete</t>
  </si>
  <si>
    <t>f.Nebenk.</t>
  </si>
  <si>
    <t>Pers.*</t>
  </si>
  <si>
    <t>Einh.</t>
  </si>
  <si>
    <t>240ltr</t>
  </si>
  <si>
    <t>120ltr.</t>
  </si>
  <si>
    <t>60ltr.</t>
  </si>
  <si>
    <t>Bio</t>
  </si>
  <si>
    <t>anschl</t>
  </si>
  <si>
    <t xml:space="preserve"> Nr.</t>
  </si>
  <si>
    <t>Strasse</t>
  </si>
  <si>
    <t>PLZ</t>
  </si>
  <si>
    <t xml:space="preserve"> Ort</t>
  </si>
  <si>
    <t>Herr/Frau/Firma</t>
  </si>
  <si>
    <t>Ort</t>
  </si>
  <si>
    <t>yxyz</t>
  </si>
  <si>
    <t>Im Dümpel</t>
  </si>
  <si>
    <t>12345</t>
  </si>
  <si>
    <t>Stenkelfeld</t>
  </si>
  <si>
    <t>Hausbesitzer GmbH</t>
  </si>
  <si>
    <t>zylk</t>
  </si>
  <si>
    <t>lkdl</t>
  </si>
  <si>
    <t>oldks</t>
  </si>
  <si>
    <t>by Heinrich-B. Münzebrock          Version 2.0</t>
  </si>
  <si>
    <t xml:space="preserve">     Wohnfläche gesamt:</t>
  </si>
  <si>
    <t xml:space="preserve"> Gesamt:</t>
  </si>
  <si>
    <t xml:space="preserve"> Einnahmen/Jahr</t>
  </si>
  <si>
    <t xml:space="preserve"> *= Bei Abrechnung nach Personen, bitte die Anzahl der Bewohner eintragen.</t>
  </si>
  <si>
    <t xml:space="preserve">**= Bei Abrechnung nach Einheiten, bitte die Zählerstände im Blatt -Zählerstand- für das jeweilige Abrechnungsjahr eintragen. </t>
  </si>
  <si>
    <t xml:space="preserve">Achtung: Die hier eingegebenen Einheiten für Wasser in dem Haus </t>
  </si>
  <si>
    <t>stimmen nicht mit der Karteikarte Wasser überein. Bitte überprüfen!!!!</t>
  </si>
  <si>
    <t xml:space="preserve">Achtung: Die hier eingegebenen Einheiten für Abwasser in dem Haus </t>
  </si>
  <si>
    <t>stimmen nicht mit der Karteikarte Abwasser überein. Bitte überprüfen!!!!</t>
  </si>
  <si>
    <t>Mieter-Nr.</t>
  </si>
  <si>
    <t>Gesamte Personenzahl je Haus f. Wasser</t>
  </si>
  <si>
    <t>Pers.</t>
  </si>
  <si>
    <t>cbm</t>
  </si>
  <si>
    <t xml:space="preserve"> Mieter-Nr.</t>
  </si>
  <si>
    <t>Gesamte Personenzahl je Haus f. Abwasser</t>
  </si>
  <si>
    <t xml:space="preserve">  Pers.</t>
  </si>
  <si>
    <t xml:space="preserve">   cbm</t>
  </si>
  <si>
    <t xml:space="preserve">     Mieter-Nr.</t>
  </si>
  <si>
    <t>Berechnung der Übereinstimmung zwischen Stammdaten und Kartei Wasser</t>
  </si>
  <si>
    <t>Berechnung der Übereinstimmung zwischen Stammdaten und Kartei Abwasser</t>
  </si>
  <si>
    <t xml:space="preserve">Überprüfung auf Doppeleingabe Pers. u. Einh. im Bereich Wasser u. Abwasser </t>
  </si>
  <si>
    <t>Mietwohnungen je Haus m. Kabelanschluss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</si>
</sst>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00&quot; DM&quot;;[Red]\-#,##0.00&quot; DM&quot;"/>
    <numFmt numFmtId="165" formatCode="m/d/yyyy"/>
    <numFmt numFmtId="166" formatCode="#,##0.000000"/>
    <numFmt numFmtId="167" formatCode="#,##0.00&quot; €&quot;"/>
    <numFmt numFmtId="168" formatCode="#,##0.00\€;[Red]\-#,##0.00&quot; €&quot;"/>
    <numFmt numFmtId="169" formatCode="d/m/yyyy"/>
    <numFmt numFmtId="170" formatCode="\(#,##0&quot; Tage)&quot;"/>
    <numFmt numFmtId="171" formatCode="#,##0&quot; qm&quot;"/>
    <numFmt numFmtId="172" formatCode="#,##0.00&quot; €&quot;;[Red]\-#,##0.00&quot; €&quot;"/>
    <numFmt numFmtId="173" formatCode="#,##0&quot; Einh.&quot;"/>
    <numFmt numFmtId="174" formatCode="#,##0.00&quot; €&quot;;[Red]#,##0.00&quot; €&quot;"/>
    <numFmt numFmtId="175" formatCode="0_ ;[Red]\-0\ "/>
  </numFmts>
  <fonts count="42" x14ac:knownFonts="1">
    <font>
      <sz val="10"/>
      <color rgb="FFFFFFFF"/>
      <name val="Arial"/>
      <family val="2"/>
    </font>
    <font>
      <b/>
      <sz val="10"/>
      <color rgb="FF000000"/>
      <name val="Arial"/>
      <family val="2"/>
    </font>
    <font>
      <sz val="10"/>
      <color rgb="FF000000"/>
      <name val="Arial"/>
      <family val="2"/>
    </font>
    <font>
      <b/>
      <sz val="16"/>
      <color rgb="FFFFFFFF"/>
      <name val="Arial"/>
      <family val="2"/>
    </font>
    <font>
      <b/>
      <sz val="11"/>
      <color rgb="FF000000"/>
      <name val="Arial"/>
      <family val="2"/>
    </font>
    <font>
      <b/>
      <sz val="16"/>
      <color rgb="FF000000"/>
      <name val="Arial"/>
      <family val="2"/>
    </font>
    <font>
      <b/>
      <sz val="14"/>
      <color rgb="FF000000"/>
      <name val="Arial"/>
      <family val="2"/>
    </font>
    <font>
      <b/>
      <sz val="11"/>
      <color rgb="FFFF0000"/>
      <name val="Arial"/>
      <family val="2"/>
    </font>
    <font>
      <sz val="12"/>
      <color rgb="FF0000FF"/>
      <name val="Arial"/>
      <family val="2"/>
    </font>
    <font>
      <b/>
      <sz val="12"/>
      <color rgb="FFFF0000"/>
      <name val="Arial"/>
      <family val="2"/>
    </font>
    <font>
      <sz val="10"/>
      <color rgb="FF0000FF"/>
      <name val="Arial"/>
      <family val="2"/>
    </font>
    <font>
      <i/>
      <shadow/>
      <sz val="22"/>
      <color rgb="FF000000"/>
      <name val="Copperplate Gothic Bold"/>
      <family val="2"/>
    </font>
    <font>
      <sz val="7"/>
      <color rgb="FF000000"/>
      <name val="Arial"/>
      <family val="2"/>
    </font>
    <font>
      <sz val="11"/>
      <color rgb="FF000000"/>
      <name val="Arial"/>
      <family val="2"/>
    </font>
    <font>
      <b/>
      <sz val="12"/>
      <color rgb="FF000000"/>
      <name val="Arial"/>
      <family val="2"/>
    </font>
    <font>
      <b/>
      <sz val="12"/>
      <color rgb="FFFFFFFF"/>
      <name val="Arial"/>
      <family val="2"/>
    </font>
    <font>
      <sz val="10"/>
      <color rgb="FFFF0000"/>
      <name val="Arial"/>
      <family val="2"/>
    </font>
    <font>
      <b/>
      <sz val="10.5"/>
      <color rgb="FF000000"/>
      <name val="Arial"/>
      <family val="2"/>
    </font>
    <font>
      <sz val="9"/>
      <color rgb="FF000000"/>
      <name val="Arial"/>
      <family val="2"/>
    </font>
    <font>
      <sz val="8"/>
      <color rgb="FF000000"/>
      <name val="Arial"/>
      <family val="2"/>
    </font>
    <font>
      <b/>
      <u val="double"/>
      <sz val="13"/>
      <color rgb="FF000000"/>
      <name val="Arial"/>
      <family val="2"/>
    </font>
    <font>
      <u/>
      <sz val="9"/>
      <color rgb="FF000000"/>
      <name val="Arial"/>
      <family val="2"/>
    </font>
    <font>
      <b/>
      <i/>
      <sz val="9"/>
      <color rgb="FFFF0000"/>
      <name val="Arial"/>
      <family val="2"/>
    </font>
    <font>
      <b/>
      <sz val="9"/>
      <color rgb="FF000000"/>
      <name val="Tahoma"/>
      <family val="2"/>
    </font>
    <font>
      <sz val="9"/>
      <color rgb="FF000000"/>
      <name val="Tahoma"/>
      <family val="2"/>
    </font>
    <font>
      <b/>
      <sz val="9"/>
      <color rgb="FF000000"/>
      <name val="Arial"/>
      <family val="2"/>
    </font>
    <font>
      <i/>
      <sz val="10"/>
      <color rgb="FF000000"/>
      <name val="Arial"/>
      <family val="2"/>
    </font>
    <font>
      <b/>
      <sz val="10"/>
      <color rgb="FF000000"/>
      <name val="Tahoma"/>
      <family val="2"/>
    </font>
    <font>
      <sz val="10"/>
      <color rgb="FF000000"/>
      <name val="Tahoma"/>
      <family val="2"/>
    </font>
    <font>
      <b/>
      <sz val="11"/>
      <color rgb="FFFFFFFF"/>
      <name val="Arial"/>
      <family val="2"/>
    </font>
    <font>
      <b/>
      <u/>
      <sz val="12"/>
      <color rgb="FF000000"/>
      <name val="Arial"/>
      <family val="2"/>
    </font>
    <font>
      <sz val="9"/>
      <color rgb="FFFFFFFF"/>
      <name val="Arial"/>
      <family val="2"/>
    </font>
    <font>
      <b/>
      <sz val="10"/>
      <color rgb="FFFFFFFF"/>
      <name val="Arial"/>
      <family val="2"/>
    </font>
    <font>
      <sz val="14"/>
      <color rgb="FF000000"/>
      <name val="Arial"/>
      <family val="2"/>
    </font>
    <font>
      <sz val="10"/>
      <color rgb="FFFFFFFF"/>
      <name val="Times New Roman"/>
      <family val="1"/>
    </font>
    <font>
      <b/>
      <u/>
      <sz val="11"/>
      <color rgb="FF000000"/>
      <name val="Arial"/>
      <family val="2"/>
    </font>
    <font>
      <sz val="15"/>
      <color rgb="FFFFFFFF"/>
      <name val="Arial"/>
      <family val="2"/>
    </font>
    <font>
      <sz val="15"/>
      <color rgb="FFFF00FF"/>
      <name val="Arial"/>
      <family val="2"/>
    </font>
    <font>
      <b/>
      <i/>
      <sz val="10"/>
      <color rgb="FFFF0000"/>
      <name val="Arial"/>
      <family val="2"/>
    </font>
    <font>
      <b/>
      <sz val="14"/>
      <color rgb="FFFFFFFF"/>
      <name val="Arial"/>
      <family val="2"/>
    </font>
    <font>
      <b/>
      <sz val="8"/>
      <color rgb="FF000000"/>
      <name val="Arial"/>
      <family val="2"/>
    </font>
    <font>
      <sz val="8"/>
      <color rgb="FFFF0000"/>
      <name val="Arial"/>
      <family val="2"/>
    </font>
  </fonts>
  <fills count="13">
    <fill>
      <patternFill patternType="none"/>
    </fill>
    <fill>
      <patternFill patternType="gray125"/>
    </fill>
    <fill>
      <patternFill patternType="solid">
        <fgColor rgb="FF000080"/>
        <bgColor rgb="FF000080"/>
      </patternFill>
    </fill>
    <fill>
      <patternFill patternType="solid">
        <fgColor rgb="FFE6E6E6"/>
        <bgColor rgb="FFE6E6FF"/>
      </patternFill>
    </fill>
    <fill>
      <patternFill patternType="solid">
        <fgColor rgb="FFFFFFCC"/>
        <bgColor rgb="FFFFFFDE"/>
      </patternFill>
    </fill>
    <fill>
      <patternFill patternType="solid">
        <fgColor rgb="FFCCCCFF"/>
        <bgColor rgb="FFCCCCCC"/>
      </patternFill>
    </fill>
    <fill>
      <patternFill patternType="solid">
        <fgColor rgb="FFCCCCCC"/>
        <bgColor rgb="FFC0C0C0"/>
      </patternFill>
    </fill>
    <fill>
      <patternFill patternType="solid">
        <fgColor rgb="FFC0C0C0"/>
        <bgColor rgb="FFCCCCCC"/>
      </patternFill>
    </fill>
    <fill>
      <patternFill patternType="solid">
        <fgColor rgb="FFFFFFFF"/>
        <bgColor rgb="FFFFFFDE"/>
      </patternFill>
    </fill>
    <fill>
      <patternFill patternType="solid">
        <fgColor rgb="FFE6E6FF"/>
        <bgColor rgb="FFE6E6E6"/>
      </patternFill>
    </fill>
    <fill>
      <patternFill patternType="solid">
        <fgColor rgb="FF000000"/>
        <bgColor rgb="FF003300"/>
      </patternFill>
    </fill>
    <fill>
      <patternFill patternType="solid">
        <fgColor rgb="FFFFFFDE"/>
        <bgColor rgb="FFFFFFCC"/>
      </patternFill>
    </fill>
    <fill>
      <patternFill patternType="solid">
        <fgColor theme="0"/>
        <bgColor rgb="FF000080"/>
      </patternFill>
    </fill>
  </fills>
  <borders count="42">
    <border>
      <left/>
      <right/>
      <top/>
      <bottom/>
      <diagonal/>
    </border>
    <border>
      <left style="hair">
        <color auto="1"/>
      </left>
      <right style="hair">
        <color auto="1"/>
      </right>
      <top style="hair">
        <color auto="1"/>
      </top>
      <bottom style="hair">
        <color auto="1"/>
      </bottom>
      <diagonal/>
    </border>
    <border>
      <left style="medium">
        <color rgb="FFC0C0C0"/>
      </left>
      <right/>
      <top/>
      <bottom/>
      <diagonal/>
    </border>
    <border>
      <left/>
      <right/>
      <top/>
      <bottom style="medium">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medium">
        <color rgb="FFC0C0C0"/>
      </left>
      <right/>
      <top/>
      <bottom style="medium">
        <color rgb="FFC0C0C0"/>
      </bottom>
      <diagonal/>
    </border>
    <border>
      <left/>
      <right/>
      <top/>
      <bottom style="medium">
        <color rgb="FFC0C0C0"/>
      </bottom>
      <diagonal/>
    </border>
    <border>
      <left style="double">
        <color auto="1"/>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right style="medium">
        <color rgb="FFCCCCFF"/>
      </right>
      <top/>
      <bottom/>
      <diagonal/>
    </border>
    <border>
      <left style="medium">
        <color rgb="FFCCCCFF"/>
      </left>
      <right/>
      <top/>
      <bottom/>
      <diagonal/>
    </border>
    <border>
      <left style="hair">
        <color auto="1"/>
      </left>
      <right/>
      <top/>
      <bottom/>
      <diagonal/>
    </border>
    <border>
      <left style="hair">
        <color auto="1"/>
      </left>
      <right/>
      <top/>
      <bottom style="hair">
        <color auto="1"/>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medium">
        <color rgb="FFCCCCFF"/>
      </left>
      <right/>
      <top/>
      <bottom style="medium">
        <color rgb="FFCCCCFF"/>
      </bottom>
      <diagonal/>
    </border>
    <border>
      <left/>
      <right/>
      <top/>
      <bottom style="medium">
        <color rgb="FFCCCCFF"/>
      </bottom>
      <diagonal/>
    </border>
    <border>
      <left style="medium">
        <color rgb="FFC0C0C0"/>
      </left>
      <right/>
      <top style="medium">
        <color rgb="FFC0C0C0"/>
      </top>
      <bottom/>
      <diagonal/>
    </border>
    <border>
      <left/>
      <right/>
      <top style="medium">
        <color rgb="FFC0C0C0"/>
      </top>
      <bottom/>
      <diagonal/>
    </border>
    <border>
      <left/>
      <right style="medium">
        <color rgb="FFC0C0C0"/>
      </right>
      <top style="medium">
        <color rgb="FFC0C0C0"/>
      </top>
      <bottom/>
      <diagonal/>
    </border>
    <border>
      <left/>
      <right style="medium">
        <color rgb="FFC0C0C0"/>
      </right>
      <top/>
      <bottom/>
      <diagonal/>
    </border>
    <border>
      <left/>
      <right/>
      <top style="hair">
        <color auto="1"/>
      </top>
      <bottom/>
      <diagonal/>
    </border>
    <border>
      <left/>
      <right style="thin">
        <color auto="1"/>
      </right>
      <top style="hair">
        <color auto="1"/>
      </top>
      <bottom/>
      <diagonal/>
    </border>
    <border>
      <left style="hair">
        <color auto="1"/>
      </left>
      <right style="thin">
        <color auto="1"/>
      </right>
      <top style="hair">
        <color auto="1"/>
      </top>
      <bottom style="hair">
        <color auto="1"/>
      </bottom>
      <diagonal/>
    </border>
    <border>
      <left/>
      <right style="medium">
        <color rgb="FFC0C0C0"/>
      </right>
      <top/>
      <bottom style="medium">
        <color rgb="FFC0C0C0"/>
      </bottom>
      <diagonal/>
    </border>
    <border>
      <left style="thin">
        <color auto="1"/>
      </left>
      <right style="hair">
        <color auto="1"/>
      </right>
      <top style="hair">
        <color auto="1"/>
      </top>
      <bottom style="hair">
        <color auto="1"/>
      </bottom>
      <diagonal/>
    </border>
    <border>
      <left style="thin">
        <color auto="1"/>
      </left>
      <right/>
      <top style="hair">
        <color auto="1"/>
      </top>
      <bottom style="hair">
        <color auto="1"/>
      </bottom>
      <diagonal/>
    </border>
    <border>
      <left/>
      <right/>
      <top/>
      <bottom style="hair">
        <color auto="1"/>
      </bottom>
      <diagonal/>
    </border>
    <border>
      <left/>
      <right style="hair">
        <color auto="1"/>
      </right>
      <top/>
      <bottom style="hair">
        <color auto="1"/>
      </bottom>
      <diagonal/>
    </border>
    <border>
      <left style="medium">
        <color auto="1"/>
      </left>
      <right style="medium">
        <color auto="1"/>
      </right>
      <top style="medium">
        <color auto="1"/>
      </top>
      <bottom style="medium">
        <color auto="1"/>
      </bottom>
      <diagonal/>
    </border>
    <border>
      <left/>
      <right style="thin">
        <color auto="1"/>
      </right>
      <top/>
      <bottom style="hair">
        <color auto="1"/>
      </bottom>
      <diagonal/>
    </border>
    <border>
      <left style="hair">
        <color auto="1"/>
      </left>
      <right style="hair">
        <color auto="1"/>
      </right>
      <top style="hair">
        <color auto="1"/>
      </top>
      <bottom/>
      <diagonal/>
    </border>
    <border>
      <left/>
      <right style="medium">
        <color rgb="FFC0C0C0"/>
      </right>
      <top style="hair">
        <color auto="1"/>
      </top>
      <bottom/>
      <diagonal/>
    </border>
    <border>
      <left style="hair">
        <color auto="1"/>
      </left>
      <right style="hair">
        <color auto="1"/>
      </right>
      <top/>
      <bottom style="hair">
        <color auto="1"/>
      </bottom>
      <diagonal/>
    </border>
    <border>
      <left style="hair">
        <color auto="1"/>
      </left>
      <right style="medium">
        <color rgb="FFC0C0C0"/>
      </right>
      <top/>
      <bottom style="hair">
        <color auto="1"/>
      </bottom>
      <diagonal/>
    </border>
    <border>
      <left/>
      <right style="medium">
        <color rgb="FFC0C0C0"/>
      </right>
      <top/>
      <bottom style="hair">
        <color auto="1"/>
      </bottom>
      <diagonal/>
    </border>
    <border>
      <left style="hair">
        <color auto="1"/>
      </left>
      <right style="medium">
        <color rgb="FFC0C0C0"/>
      </right>
      <top style="hair">
        <color auto="1"/>
      </top>
      <bottom style="hair">
        <color auto="1"/>
      </bottom>
      <diagonal/>
    </border>
    <border>
      <left style="medium">
        <color rgb="FFC0C0C0"/>
      </left>
      <right style="hair">
        <color auto="1"/>
      </right>
      <top/>
      <bottom/>
      <diagonal/>
    </border>
    <border>
      <left style="hair">
        <color auto="1"/>
      </left>
      <right style="hair">
        <color auto="1"/>
      </right>
      <top/>
      <bottom/>
      <diagonal/>
    </border>
  </borders>
  <cellStyleXfs count="2">
    <xf numFmtId="0" fontId="0" fillId="2" borderId="0"/>
    <xf numFmtId="0" fontId="4" fillId="7" borderId="1" applyProtection="0">
      <alignment horizontal="center" wrapText="1"/>
    </xf>
  </cellStyleXfs>
  <cellXfs count="363">
    <xf numFmtId="0" fontId="0" fillId="2" borderId="0" xfId="0"/>
    <xf numFmtId="165" fontId="17" fillId="11" borderId="4" xfId="1" applyNumberFormat="1" applyFont="1" applyFill="1" applyBorder="1" applyAlignment="1" applyProtection="1">
      <alignment horizontal="center" vertical="center"/>
      <protection locked="0"/>
    </xf>
    <xf numFmtId="0" fontId="4" fillId="7" borderId="1" xfId="1" applyProtection="1">
      <alignment horizontal="center" wrapText="1"/>
      <protection hidden="1"/>
    </xf>
    <xf numFmtId="0" fontId="3" fillId="10" borderId="0" xfId="1" applyFont="1" applyFill="1" applyBorder="1" applyAlignment="1" applyProtection="1">
      <alignment horizontal="left"/>
      <protection hidden="1"/>
    </xf>
    <xf numFmtId="0" fontId="0" fillId="8" borderId="0" xfId="0" applyFill="1" applyProtection="1">
      <protection hidden="1"/>
    </xf>
    <xf numFmtId="0" fontId="2" fillId="0" borderId="2" xfId="1" applyFont="1" applyFill="1" applyBorder="1" applyAlignment="1" applyProtection="1">
      <protection hidden="1"/>
    </xf>
    <xf numFmtId="0" fontId="2" fillId="0" borderId="0" xfId="1" applyFont="1" applyFill="1" applyBorder="1" applyAlignment="1" applyProtection="1">
      <protection hidden="1"/>
    </xf>
    <xf numFmtId="0" fontId="5" fillId="0" borderId="0" xfId="1" applyFont="1" applyFill="1" applyBorder="1" applyAlignment="1" applyProtection="1">
      <alignment vertical="center"/>
      <protection hidden="1"/>
    </xf>
    <xf numFmtId="0" fontId="5" fillId="0" borderId="0" xfId="1" applyFont="1" applyFill="1" applyBorder="1" applyAlignment="1" applyProtection="1">
      <alignment horizontal="center" vertical="center"/>
      <protection hidden="1"/>
    </xf>
    <xf numFmtId="0" fontId="5" fillId="8" borderId="3" xfId="1" applyFont="1" applyFill="1" applyBorder="1" applyAlignment="1" applyProtection="1">
      <alignment horizontal="center" vertical="center"/>
      <protection hidden="1"/>
    </xf>
    <xf numFmtId="0" fontId="5" fillId="8" borderId="0" xfId="0" applyFont="1" applyFill="1" applyAlignment="1" applyProtection="1">
      <alignment vertical="center"/>
      <protection hidden="1"/>
    </xf>
    <xf numFmtId="0" fontId="5" fillId="0" borderId="3" xfId="1" applyFont="1" applyFill="1" applyBorder="1" applyAlignment="1" applyProtection="1">
      <alignment horizontal="center" vertical="center"/>
      <protection hidden="1"/>
    </xf>
    <xf numFmtId="0" fontId="5" fillId="0" borderId="0" xfId="1" applyFont="1" applyFill="1" applyBorder="1" applyAlignment="1" applyProtection="1">
      <alignment horizontal="left" vertical="center"/>
      <protection hidden="1"/>
    </xf>
    <xf numFmtId="0" fontId="3" fillId="8" borderId="0" xfId="0" applyFont="1" applyFill="1" applyProtection="1">
      <protection hidden="1"/>
    </xf>
    <xf numFmtId="0" fontId="6" fillId="0" borderId="0" xfId="1" applyFont="1" applyFill="1" applyBorder="1" applyAlignment="1" applyProtection="1">
      <alignment horizontal="center" vertical="center"/>
      <protection hidden="1"/>
    </xf>
    <xf numFmtId="0" fontId="6" fillId="8" borderId="0" xfId="0" applyFont="1" applyFill="1" applyAlignment="1" applyProtection="1">
      <alignment horizontal="center" vertical="center"/>
      <protection hidden="1"/>
    </xf>
    <xf numFmtId="0" fontId="6" fillId="0" borderId="0" xfId="1" applyFont="1" applyFill="1" applyBorder="1" applyAlignment="1" applyProtection="1">
      <alignment horizontal="right" vertical="center"/>
      <protection hidden="1"/>
    </xf>
    <xf numFmtId="0" fontId="6" fillId="8" borderId="0" xfId="0" applyFont="1" applyFill="1" applyAlignment="1" applyProtection="1">
      <alignment horizontal="left" vertical="center"/>
      <protection hidden="1"/>
    </xf>
    <xf numFmtId="0" fontId="4" fillId="6" borderId="1" xfId="1" applyFill="1" applyProtection="1">
      <alignment horizontal="center" wrapText="1"/>
      <protection hidden="1"/>
    </xf>
    <xf numFmtId="3" fontId="1" fillId="8" borderId="1" xfId="1" applyNumberFormat="1" applyFont="1" applyFill="1" applyAlignment="1" applyProtection="1">
      <alignment horizontal="center" vertical="center"/>
      <protection hidden="1"/>
    </xf>
    <xf numFmtId="0" fontId="1" fillId="8" borderId="1" xfId="1" applyFont="1" applyFill="1" applyAlignment="1" applyProtection="1">
      <alignment horizontal="left" vertical="center"/>
      <protection hidden="1"/>
    </xf>
    <xf numFmtId="0" fontId="1" fillId="8" borderId="1" xfId="1" applyFont="1" applyFill="1" applyAlignment="1" applyProtection="1">
      <alignment horizontal="center" vertical="center"/>
      <protection hidden="1"/>
    </xf>
    <xf numFmtId="1" fontId="1" fillId="8" borderId="1" xfId="1" applyNumberFormat="1" applyFont="1" applyFill="1" applyAlignment="1" applyProtection="1">
      <alignment horizontal="center" vertical="center"/>
      <protection hidden="1"/>
    </xf>
    <xf numFmtId="3" fontId="2" fillId="8" borderId="1" xfId="1" applyNumberFormat="1" applyFont="1" applyFill="1" applyAlignment="1" applyProtection="1">
      <alignment horizontal="center" vertical="center"/>
      <protection hidden="1"/>
    </xf>
    <xf numFmtId="4" fontId="2" fillId="8" borderId="1" xfId="1" applyNumberFormat="1" applyFont="1" applyFill="1" applyAlignment="1" applyProtection="1">
      <alignment vertical="center"/>
      <protection hidden="1"/>
    </xf>
    <xf numFmtId="166" fontId="2" fillId="8" borderId="1" xfId="1" applyNumberFormat="1" applyFont="1" applyFill="1" applyAlignment="1" applyProtection="1">
      <alignment vertical="center"/>
      <protection hidden="1"/>
    </xf>
    <xf numFmtId="167" fontId="2" fillId="8" borderId="1" xfId="1" applyNumberFormat="1" applyFont="1" applyFill="1" applyAlignment="1" applyProtection="1">
      <alignment vertical="center"/>
      <protection hidden="1"/>
    </xf>
    <xf numFmtId="168" fontId="2" fillId="8" borderId="1" xfId="1" applyNumberFormat="1" applyFont="1" applyFill="1" applyAlignment="1" applyProtection="1">
      <alignment horizontal="right" vertical="center"/>
      <protection hidden="1"/>
    </xf>
    <xf numFmtId="0" fontId="4" fillId="3" borderId="1" xfId="1" applyFill="1">
      <alignment horizontal="center" wrapText="1"/>
    </xf>
    <xf numFmtId="0" fontId="1" fillId="8" borderId="0" xfId="0" applyFont="1" applyFill="1" applyAlignment="1" applyProtection="1">
      <alignment horizontal="left" vertical="center"/>
      <protection hidden="1"/>
    </xf>
    <xf numFmtId="0" fontId="0" fillId="8" borderId="2" xfId="0" applyFill="1" applyBorder="1" applyProtection="1">
      <protection hidden="1"/>
    </xf>
    <xf numFmtId="0" fontId="0" fillId="8" borderId="0" xfId="0" applyFill="1" applyAlignment="1" applyProtection="1">
      <alignment vertical="center"/>
      <protection hidden="1"/>
    </xf>
    <xf numFmtId="4" fontId="1" fillId="8" borderId="4" xfId="1" applyNumberFormat="1" applyFont="1" applyFill="1" applyBorder="1" applyAlignment="1" applyProtection="1">
      <alignment vertical="center"/>
      <protection hidden="1"/>
    </xf>
    <xf numFmtId="4" fontId="1" fillId="8" borderId="5" xfId="1" applyNumberFormat="1" applyFont="1" applyFill="1" applyBorder="1" applyAlignment="1" applyProtection="1">
      <alignment vertical="center"/>
      <protection hidden="1"/>
    </xf>
    <xf numFmtId="1" fontId="1" fillId="8" borderId="5" xfId="1" applyNumberFormat="1" applyFont="1" applyFill="1" applyBorder="1" applyAlignment="1" applyProtection="1">
      <alignment horizontal="center" vertical="center"/>
      <protection hidden="1"/>
    </xf>
    <xf numFmtId="165" fontId="1" fillId="8" borderId="5" xfId="1" applyNumberFormat="1" applyFont="1" applyFill="1" applyBorder="1" applyAlignment="1" applyProtection="1">
      <alignment vertical="center"/>
      <protection hidden="1"/>
    </xf>
    <xf numFmtId="3" fontId="1" fillId="8" borderId="5" xfId="1" applyNumberFormat="1" applyFont="1" applyFill="1" applyBorder="1" applyAlignment="1" applyProtection="1">
      <alignment vertical="center"/>
      <protection hidden="1"/>
    </xf>
    <xf numFmtId="4" fontId="1" fillId="8" borderId="6" xfId="1" applyNumberFormat="1" applyFont="1" applyFill="1" applyBorder="1" applyAlignment="1" applyProtection="1">
      <alignment vertical="center"/>
      <protection hidden="1"/>
    </xf>
    <xf numFmtId="167" fontId="1" fillId="8" borderId="1" xfId="1" applyNumberFormat="1" applyFont="1" applyFill="1" applyAlignment="1" applyProtection="1">
      <alignment vertical="center"/>
      <protection hidden="1"/>
    </xf>
    <xf numFmtId="168" fontId="1" fillId="8" borderId="1" xfId="1" applyNumberFormat="1" applyFont="1" applyFill="1" applyAlignment="1" applyProtection="1">
      <alignment horizontal="right" vertical="center"/>
      <protection hidden="1"/>
    </xf>
    <xf numFmtId="0" fontId="0" fillId="8" borderId="7" xfId="0" applyFill="1" applyBorder="1" applyProtection="1">
      <protection hidden="1"/>
    </xf>
    <xf numFmtId="0" fontId="2" fillId="0" borderId="8" xfId="1" applyFont="1" applyFill="1" applyBorder="1" applyAlignment="1" applyProtection="1">
      <protection hidden="1"/>
    </xf>
    <xf numFmtId="165" fontId="0" fillId="2" borderId="0" xfId="0" applyNumberFormat="1"/>
    <xf numFmtId="0" fontId="0" fillId="2" borderId="0" xfId="0" applyProtection="1">
      <protection hidden="1"/>
    </xf>
    <xf numFmtId="165" fontId="0" fillId="2" borderId="0" xfId="0" applyNumberFormat="1" applyProtection="1">
      <protection hidden="1"/>
    </xf>
    <xf numFmtId="169" fontId="0" fillId="2" borderId="0" xfId="0" applyNumberFormat="1" applyProtection="1">
      <protection hidden="1"/>
    </xf>
    <xf numFmtId="169" fontId="0" fillId="2" borderId="1" xfId="1" applyNumberFormat="1" applyFont="1" applyFill="1" applyAlignment="1" applyProtection="1">
      <alignment horizontal="center" vertical="center"/>
      <protection hidden="1"/>
    </xf>
    <xf numFmtId="169" fontId="2" fillId="0" borderId="1" xfId="1" applyNumberFormat="1" applyFont="1" applyFill="1" applyAlignment="1" applyProtection="1">
      <alignment horizontal="center" vertical="center"/>
      <protection hidden="1"/>
    </xf>
    <xf numFmtId="166" fontId="0" fillId="2" borderId="0" xfId="0" applyNumberFormat="1" applyProtection="1">
      <protection hidden="1"/>
    </xf>
    <xf numFmtId="0" fontId="0" fillId="2" borderId="0" xfId="0" applyAlignment="1" applyProtection="1">
      <alignment horizontal="center" vertical="center"/>
      <protection hidden="1"/>
    </xf>
    <xf numFmtId="0" fontId="8" fillId="8" borderId="0" xfId="0" applyFont="1" applyFill="1" applyAlignment="1" applyProtection="1">
      <alignment horizontal="left" vertical="center"/>
      <protection hidden="1"/>
    </xf>
    <xf numFmtId="0" fontId="9" fillId="8" borderId="9" xfId="0" applyFont="1" applyFill="1" applyBorder="1" applyAlignment="1" applyProtection="1">
      <alignment horizontal="center" vertical="center"/>
      <protection locked="0"/>
    </xf>
    <xf numFmtId="0" fontId="10" fillId="8" borderId="0" xfId="0" applyFont="1" applyFill="1" applyAlignment="1" applyProtection="1">
      <alignment vertical="center"/>
      <protection hidden="1"/>
    </xf>
    <xf numFmtId="0" fontId="2" fillId="0" borderId="11" xfId="1" applyFont="1" applyFill="1" applyBorder="1" applyAlignment="1" applyProtection="1">
      <protection hidden="1"/>
    </xf>
    <xf numFmtId="0" fontId="2" fillId="0" borderId="12" xfId="1" applyFont="1" applyFill="1" applyBorder="1" applyAlignment="1" applyProtection="1">
      <protection hidden="1"/>
    </xf>
    <xf numFmtId="0" fontId="1" fillId="0" borderId="0" xfId="1" applyFont="1" applyFill="1" applyBorder="1" applyAlignment="1" applyProtection="1">
      <alignment vertical="top"/>
      <protection hidden="1"/>
    </xf>
    <xf numFmtId="0" fontId="2" fillId="0" borderId="0" xfId="1" applyFont="1" applyFill="1" applyBorder="1" applyAlignment="1" applyProtection="1">
      <alignment horizontal="right" vertical="top"/>
      <protection hidden="1"/>
    </xf>
    <xf numFmtId="0" fontId="12" fillId="0" borderId="0" xfId="1" applyFont="1" applyFill="1" applyBorder="1" applyAlignment="1" applyProtection="1">
      <alignment vertical="center"/>
      <protection hidden="1"/>
    </xf>
    <xf numFmtId="0" fontId="2" fillId="0" borderId="0" xfId="1" applyFont="1" applyFill="1" applyBorder="1" applyAlignment="1" applyProtection="1">
      <alignment vertical="center"/>
      <protection hidden="1"/>
    </xf>
    <xf numFmtId="0" fontId="4" fillId="0" borderId="0" xfId="1" applyFill="1" applyBorder="1" applyAlignment="1" applyProtection="1">
      <protection hidden="1"/>
    </xf>
    <xf numFmtId="0" fontId="1" fillId="0" borderId="0" xfId="1" applyFont="1" applyFill="1" applyBorder="1" applyAlignment="1" applyProtection="1">
      <protection hidden="1"/>
    </xf>
    <xf numFmtId="0" fontId="2" fillId="8" borderId="0" xfId="1" applyFont="1" applyFill="1" applyBorder="1" applyAlignment="1" applyProtection="1">
      <protection hidden="1"/>
    </xf>
    <xf numFmtId="0" fontId="13" fillId="0" borderId="0" xfId="1" applyFont="1" applyFill="1" applyBorder="1" applyAlignment="1" applyProtection="1">
      <alignment horizontal="left" vertical="center" wrapText="1"/>
      <protection hidden="1"/>
    </xf>
    <xf numFmtId="0" fontId="2" fillId="0" borderId="0" xfId="1" applyFont="1" applyFill="1" applyBorder="1" applyAlignment="1" applyProtection="1">
      <alignment vertical="top"/>
      <protection hidden="1"/>
    </xf>
    <xf numFmtId="165" fontId="2" fillId="8" borderId="0" xfId="0" applyNumberFormat="1" applyFont="1" applyFill="1" applyAlignment="1" applyProtection="1">
      <alignment horizontal="left"/>
      <protection hidden="1"/>
    </xf>
    <xf numFmtId="1" fontId="14" fillId="0" borderId="0" xfId="1" applyNumberFormat="1" applyFont="1" applyFill="1" applyBorder="1" applyAlignment="1" applyProtection="1">
      <alignment horizontal="left" vertical="center"/>
      <protection hidden="1"/>
    </xf>
    <xf numFmtId="0" fontId="7" fillId="8" borderId="0" xfId="1" applyFont="1" applyFill="1" applyBorder="1" applyAlignment="1" applyProtection="1">
      <alignment horizontal="left" wrapText="1"/>
      <protection hidden="1"/>
    </xf>
    <xf numFmtId="0" fontId="15" fillId="8" borderId="0" xfId="0" applyFont="1" applyFill="1" applyAlignment="1" applyProtection="1">
      <alignment horizontal="center"/>
      <protection hidden="1"/>
    </xf>
    <xf numFmtId="0" fontId="16" fillId="8" borderId="0" xfId="0" applyFont="1" applyFill="1" applyProtection="1">
      <protection hidden="1"/>
    </xf>
    <xf numFmtId="0" fontId="13" fillId="8" borderId="1" xfId="1" applyFont="1" applyFill="1" applyAlignment="1" applyProtection="1">
      <alignment horizontal="left" vertical="center" wrapText="1"/>
      <protection hidden="1"/>
    </xf>
    <xf numFmtId="4" fontId="2" fillId="0" borderId="1" xfId="1" applyNumberFormat="1" applyFont="1" applyFill="1" applyAlignment="1" applyProtection="1">
      <alignment horizontal="center" vertical="center"/>
      <protection hidden="1"/>
    </xf>
    <xf numFmtId="170" fontId="1" fillId="0" borderId="1" xfId="1" applyNumberFormat="1" applyFont="1" applyFill="1" applyAlignment="1" applyProtection="1">
      <alignment horizontal="center" vertical="center"/>
      <protection hidden="1"/>
    </xf>
    <xf numFmtId="0" fontId="16" fillId="0" borderId="0" xfId="1" applyFont="1" applyFill="1" applyBorder="1" applyAlignment="1" applyProtection="1">
      <alignment vertical="center"/>
      <protection hidden="1"/>
    </xf>
    <xf numFmtId="165" fontId="0" fillId="8" borderId="5" xfId="0" applyNumberFormat="1" applyFill="1" applyBorder="1" applyProtection="1">
      <protection hidden="1"/>
    </xf>
    <xf numFmtId="165" fontId="2" fillId="0" borderId="0" xfId="1" applyNumberFormat="1" applyFont="1" applyFill="1" applyBorder="1" applyAlignment="1" applyProtection="1">
      <protection hidden="1"/>
    </xf>
    <xf numFmtId="0" fontId="2" fillId="8" borderId="4" xfId="0" applyFont="1" applyFill="1" applyBorder="1" applyAlignment="1" applyProtection="1">
      <alignment horizontal="center" vertical="center" wrapText="1"/>
      <protection hidden="1"/>
    </xf>
    <xf numFmtId="0" fontId="4" fillId="9" borderId="1" xfId="1" applyFill="1" applyAlignment="1" applyProtection="1">
      <alignment horizontal="center" vertical="center" wrapText="1"/>
      <protection hidden="1"/>
    </xf>
    <xf numFmtId="171" fontId="2" fillId="0" borderId="0" xfId="1" applyNumberFormat="1" applyFont="1" applyFill="1" applyBorder="1" applyAlignment="1" applyProtection="1">
      <alignment horizontal="center" vertical="center"/>
      <protection hidden="1"/>
    </xf>
    <xf numFmtId="172" fontId="17" fillId="9" borderId="1" xfId="1" applyNumberFormat="1" applyFont="1" applyFill="1" applyAlignment="1" applyProtection="1">
      <alignment horizontal="right" vertical="center"/>
      <protection hidden="1"/>
    </xf>
    <xf numFmtId="0" fontId="18" fillId="8" borderId="5" xfId="0" applyFont="1" applyFill="1" applyBorder="1" applyAlignment="1" applyProtection="1">
      <alignment horizontal="center" vertical="center"/>
      <protection hidden="1"/>
    </xf>
    <xf numFmtId="0" fontId="13" fillId="8" borderId="13" xfId="0" applyFont="1" applyFill="1" applyBorder="1" applyAlignment="1" applyProtection="1">
      <alignment vertical="center"/>
      <protection hidden="1"/>
    </xf>
    <xf numFmtId="173" fontId="2" fillId="8" borderId="4" xfId="0" applyNumberFormat="1" applyFont="1" applyFill="1" applyBorder="1" applyAlignment="1" applyProtection="1">
      <alignment horizontal="center" vertical="center"/>
      <protection hidden="1"/>
    </xf>
    <xf numFmtId="0" fontId="2" fillId="8" borderId="5" xfId="0" applyFont="1" applyFill="1" applyBorder="1" applyAlignment="1" applyProtection="1">
      <alignment horizontal="center" vertical="center"/>
      <protection hidden="1"/>
    </xf>
    <xf numFmtId="0" fontId="0" fillId="2" borderId="0" xfId="0" applyAlignment="1">
      <alignment horizontal="center"/>
    </xf>
    <xf numFmtId="171" fontId="2" fillId="8" borderId="5" xfId="0" applyNumberFormat="1" applyFont="1" applyFill="1" applyBorder="1" applyAlignment="1" applyProtection="1">
      <alignment horizontal="center" vertical="center"/>
      <protection hidden="1"/>
    </xf>
    <xf numFmtId="0" fontId="0" fillId="8" borderId="14" xfId="0" applyFill="1" applyBorder="1" applyAlignment="1" applyProtection="1">
      <alignment horizontal="right"/>
      <protection hidden="1"/>
    </xf>
    <xf numFmtId="167" fontId="2" fillId="0" borderId="6" xfId="1" applyNumberFormat="1" applyFont="1" applyFill="1" applyBorder="1" applyAlignment="1" applyProtection="1">
      <alignment horizontal="right" vertical="center"/>
      <protection hidden="1"/>
    </xf>
    <xf numFmtId="167" fontId="0" fillId="2" borderId="0" xfId="1" applyNumberFormat="1" applyFont="1" applyFill="1" applyBorder="1" applyAlignment="1">
      <alignment horizontal="center" vertical="center"/>
    </xf>
    <xf numFmtId="167" fontId="0" fillId="2" borderId="0" xfId="0" applyNumberFormat="1" applyAlignment="1">
      <alignment horizontal="center" vertical="center"/>
    </xf>
    <xf numFmtId="1" fontId="2" fillId="8" borderId="5" xfId="0" applyNumberFormat="1" applyFont="1" applyFill="1" applyBorder="1" applyAlignment="1" applyProtection="1">
      <alignment horizontal="center" vertical="center"/>
      <protection hidden="1"/>
    </xf>
    <xf numFmtId="0" fontId="0" fillId="8" borderId="4" xfId="0" applyFill="1" applyBorder="1" applyAlignment="1" applyProtection="1">
      <alignment horizontal="right"/>
      <protection hidden="1"/>
    </xf>
    <xf numFmtId="172" fontId="13" fillId="5" borderId="16" xfId="1" applyNumberFormat="1" applyFont="1" applyFill="1" applyBorder="1" applyAlignment="1" applyProtection="1">
      <alignment horizontal="right" vertical="center"/>
      <protection hidden="1"/>
    </xf>
    <xf numFmtId="172" fontId="13" fillId="5" borderId="17" xfId="1" applyNumberFormat="1" applyFont="1" applyFill="1" applyBorder="1" applyAlignment="1" applyProtection="1">
      <alignment horizontal="right" vertical="center"/>
      <protection hidden="1"/>
    </xf>
    <xf numFmtId="0" fontId="2" fillId="5" borderId="5" xfId="0" applyFont="1" applyFill="1" applyBorder="1" applyAlignment="1" applyProtection="1">
      <alignment vertical="center"/>
      <protection hidden="1"/>
    </xf>
    <xf numFmtId="174" fontId="20" fillId="5" borderId="6" xfId="1" applyNumberFormat="1" applyFont="1" applyFill="1" applyBorder="1" applyAlignment="1" applyProtection="1">
      <alignment horizontal="right" vertical="center"/>
      <protection hidden="1"/>
    </xf>
    <xf numFmtId="0" fontId="18" fillId="0" borderId="0" xfId="1" applyFont="1" applyFill="1" applyBorder="1" applyAlignment="1" applyProtection="1">
      <protection hidden="1"/>
    </xf>
    <xf numFmtId="49" fontId="4" fillId="0" borderId="0" xfId="1" applyNumberFormat="1" applyFill="1" applyBorder="1" applyAlignment="1" applyProtection="1">
      <alignment vertical="top"/>
      <protection hidden="1"/>
    </xf>
    <xf numFmtId="0" fontId="2" fillId="0" borderId="18" xfId="1" applyFont="1" applyFill="1" applyBorder="1" applyAlignment="1" applyProtection="1">
      <protection hidden="1"/>
    </xf>
    <xf numFmtId="0" fontId="2" fillId="0" borderId="19" xfId="1" applyFont="1" applyFill="1" applyBorder="1" applyAlignment="1" applyProtection="1">
      <protection hidden="1"/>
    </xf>
    <xf numFmtId="0" fontId="0" fillId="8" borderId="12" xfId="0" applyFill="1" applyBorder="1" applyProtection="1">
      <protection hidden="1"/>
    </xf>
    <xf numFmtId="0" fontId="0" fillId="2" borderId="0" xfId="0" applyAlignment="1" applyProtection="1">
      <alignment horizontal="right"/>
      <protection hidden="1"/>
    </xf>
    <xf numFmtId="2" fontId="0" fillId="2" borderId="0" xfId="0" applyNumberFormat="1" applyProtection="1">
      <protection hidden="1"/>
    </xf>
    <xf numFmtId="0" fontId="0" fillId="2" borderId="0" xfId="0" applyAlignment="1" applyProtection="1">
      <alignment horizontal="left"/>
      <protection hidden="1"/>
    </xf>
    <xf numFmtId="2" fontId="0" fillId="2" borderId="0" xfId="0" applyNumberFormat="1"/>
    <xf numFmtId="0" fontId="4" fillId="7" borderId="1" xfId="1" applyAlignment="1" applyProtection="1">
      <alignment horizontal="left" vertical="center" wrapText="1"/>
      <protection hidden="1"/>
    </xf>
    <xf numFmtId="1" fontId="1" fillId="0" borderId="1" xfId="1" applyNumberFormat="1" applyFont="1" applyFill="1" applyAlignment="1" applyProtection="1">
      <alignment vertical="center"/>
      <protection hidden="1"/>
    </xf>
    <xf numFmtId="1" fontId="0" fillId="2" borderId="0" xfId="0" applyNumberFormat="1" applyProtection="1">
      <protection hidden="1"/>
    </xf>
    <xf numFmtId="167" fontId="1" fillId="0" borderId="1" xfId="1" applyNumberFormat="1" applyFont="1" applyFill="1" applyAlignment="1" applyProtection="1">
      <alignment vertical="center"/>
      <protection hidden="1"/>
    </xf>
    <xf numFmtId="0" fontId="2" fillId="0" borderId="20" xfId="1" applyFont="1" applyFill="1" applyBorder="1" applyAlignment="1" applyProtection="1">
      <protection hidden="1"/>
    </xf>
    <xf numFmtId="0" fontId="2" fillId="0" borderId="21" xfId="1" applyFont="1" applyFill="1" applyBorder="1" applyAlignment="1" applyProtection="1">
      <protection hidden="1"/>
    </xf>
    <xf numFmtId="0" fontId="2" fillId="0" borderId="22" xfId="1" applyFont="1" applyFill="1" applyBorder="1" applyAlignment="1"/>
    <xf numFmtId="0" fontId="2" fillId="10" borderId="0" xfId="1" applyFont="1" applyFill="1" applyBorder="1" applyAlignment="1" applyProtection="1">
      <protection hidden="1"/>
    </xf>
    <xf numFmtId="0" fontId="3" fillId="10" borderId="0" xfId="1" applyFont="1" applyFill="1" applyBorder="1" applyAlignment="1" applyProtection="1">
      <alignment horizontal="center"/>
      <protection hidden="1"/>
    </xf>
    <xf numFmtId="0" fontId="0" fillId="10" borderId="0" xfId="0" applyFill="1" applyProtection="1">
      <protection hidden="1"/>
    </xf>
    <xf numFmtId="0" fontId="2" fillId="0" borderId="23" xfId="1" applyFont="1" applyFill="1" applyBorder="1" applyAlignment="1"/>
    <xf numFmtId="0" fontId="3" fillId="8" borderId="0" xfId="1" applyFont="1" applyFill="1" applyBorder="1" applyAlignment="1" applyProtection="1">
      <alignment horizontal="left"/>
      <protection hidden="1"/>
    </xf>
    <xf numFmtId="0" fontId="4" fillId="7" borderId="15" xfId="1" applyBorder="1" applyAlignment="1" applyProtection="1">
      <protection hidden="1"/>
    </xf>
    <xf numFmtId="0" fontId="4" fillId="7" borderId="24" xfId="1" applyBorder="1" applyAlignment="1" applyProtection="1">
      <protection hidden="1"/>
    </xf>
    <xf numFmtId="0" fontId="0" fillId="7" borderId="25" xfId="0" applyFill="1" applyBorder="1" applyProtection="1">
      <protection hidden="1"/>
    </xf>
    <xf numFmtId="0" fontId="4" fillId="7" borderId="26" xfId="1" applyBorder="1" applyProtection="1">
      <alignment horizontal="center" wrapText="1"/>
      <protection hidden="1"/>
    </xf>
    <xf numFmtId="0" fontId="4" fillId="3" borderId="1" xfId="1" applyFill="1" applyProtection="1">
      <alignment horizontal="center" wrapText="1"/>
      <protection hidden="1"/>
    </xf>
    <xf numFmtId="1" fontId="4" fillId="8" borderId="1" xfId="1" applyNumberFormat="1" applyFill="1" applyAlignment="1" applyProtection="1">
      <alignment horizontal="center" vertical="center"/>
      <protection hidden="1"/>
    </xf>
    <xf numFmtId="1" fontId="25" fillId="8" borderId="1" xfId="1" applyNumberFormat="1" applyFont="1" applyFill="1" applyAlignment="1" applyProtection="1">
      <alignment horizontal="center"/>
      <protection hidden="1"/>
    </xf>
    <xf numFmtId="49" fontId="17" fillId="11" borderId="1" xfId="1" applyNumberFormat="1" applyFont="1" applyFill="1" applyAlignment="1" applyProtection="1">
      <alignment horizontal="center"/>
      <protection locked="0"/>
    </xf>
    <xf numFmtId="167" fontId="17" fillId="11" borderId="1" xfId="1" applyNumberFormat="1" applyFont="1" applyFill="1" applyAlignment="1" applyProtection="1">
      <alignment horizontal="right"/>
      <protection locked="0"/>
    </xf>
    <xf numFmtId="167" fontId="17" fillId="11" borderId="26" xfId="1" applyNumberFormat="1" applyFont="1" applyFill="1" applyBorder="1" applyAlignment="1" applyProtection="1">
      <alignment horizontal="right"/>
      <protection locked="0"/>
    </xf>
    <xf numFmtId="167" fontId="17" fillId="3" borderId="1" xfId="1" applyNumberFormat="1" applyFont="1" applyFill="1" applyAlignment="1" applyProtection="1">
      <alignment horizontal="right"/>
      <protection hidden="1"/>
    </xf>
    <xf numFmtId="167" fontId="4" fillId="3" borderId="1" xfId="1" applyNumberFormat="1" applyFill="1" applyAlignment="1" applyProtection="1">
      <alignment horizontal="right"/>
      <protection hidden="1"/>
    </xf>
    <xf numFmtId="0" fontId="0" fillId="8" borderId="23" xfId="0" applyFill="1" applyBorder="1"/>
    <xf numFmtId="0" fontId="2" fillId="0" borderId="7" xfId="1" applyFont="1" applyFill="1" applyBorder="1" applyAlignment="1" applyProtection="1">
      <protection hidden="1"/>
    </xf>
    <xf numFmtId="0" fontId="0" fillId="8" borderId="8" xfId="0" applyFill="1" applyBorder="1" applyProtection="1">
      <protection hidden="1"/>
    </xf>
    <xf numFmtId="0" fontId="2" fillId="0" borderId="27" xfId="1" applyFont="1" applyFill="1" applyBorder="1" applyAlignment="1"/>
    <xf numFmtId="0" fontId="2" fillId="0" borderId="22" xfId="1" applyFont="1" applyFill="1" applyBorder="1" applyAlignment="1" applyProtection="1">
      <protection hidden="1"/>
    </xf>
    <xf numFmtId="0" fontId="2" fillId="0" borderId="23" xfId="1" applyFont="1" applyFill="1" applyBorder="1" applyAlignment="1" applyProtection="1">
      <protection hidden="1"/>
    </xf>
    <xf numFmtId="0" fontId="14" fillId="7" borderId="15" xfId="1" applyFont="1" applyBorder="1" applyAlignment="1" applyProtection="1">
      <protection hidden="1"/>
    </xf>
    <xf numFmtId="0" fontId="0" fillId="7" borderId="24" xfId="0" applyFill="1" applyBorder="1" applyProtection="1">
      <protection hidden="1"/>
    </xf>
    <xf numFmtId="0" fontId="0" fillId="3" borderId="24" xfId="0" applyFill="1" applyBorder="1" applyProtection="1">
      <protection hidden="1"/>
    </xf>
    <xf numFmtId="0" fontId="4" fillId="3" borderId="24" xfId="0" applyFont="1" applyFill="1" applyBorder="1" applyProtection="1">
      <protection hidden="1"/>
    </xf>
    <xf numFmtId="0" fontId="4" fillId="3" borderId="24" xfId="0" applyFont="1" applyFill="1" applyBorder="1" applyAlignment="1" applyProtection="1">
      <alignment horizontal="left"/>
      <protection hidden="1"/>
    </xf>
    <xf numFmtId="0" fontId="0" fillId="3" borderId="16" xfId="0" applyFill="1" applyBorder="1" applyProtection="1">
      <protection hidden="1"/>
    </xf>
    <xf numFmtId="165" fontId="17" fillId="11" borderId="1" xfId="1" applyNumberFormat="1" applyFont="1" applyFill="1" applyAlignment="1" applyProtection="1">
      <alignment horizontal="center" vertical="center"/>
      <protection locked="0"/>
    </xf>
    <xf numFmtId="49" fontId="17" fillId="11" borderId="1" xfId="1" applyNumberFormat="1" applyFont="1" applyFill="1" applyAlignment="1" applyProtection="1">
      <alignment horizontal="center" vertical="center"/>
      <protection locked="0"/>
    </xf>
    <xf numFmtId="167" fontId="17" fillId="11" borderId="1" xfId="1" applyNumberFormat="1" applyFont="1" applyFill="1" applyAlignment="1" applyProtection="1">
      <alignment horizontal="right" vertical="center"/>
      <protection locked="0"/>
    </xf>
    <xf numFmtId="165" fontId="17" fillId="11" borderId="1" xfId="1" applyNumberFormat="1" applyFont="1" applyFill="1" applyAlignment="1" applyProtection="1">
      <alignment horizontal="right" vertical="center"/>
      <protection locked="0"/>
    </xf>
    <xf numFmtId="167" fontId="17" fillId="11" borderId="26" xfId="1" applyNumberFormat="1" applyFont="1" applyFill="1" applyBorder="1" applyAlignment="1" applyProtection="1">
      <alignment horizontal="right" vertical="center"/>
      <protection locked="0"/>
    </xf>
    <xf numFmtId="167" fontId="4" fillId="3" borderId="1" xfId="1" applyNumberFormat="1" applyFill="1" applyAlignment="1" applyProtection="1">
      <alignment horizontal="right" vertical="center"/>
      <protection hidden="1"/>
    </xf>
    <xf numFmtId="0" fontId="0" fillId="8" borderId="23" xfId="0" applyFill="1" applyBorder="1" applyProtection="1">
      <protection hidden="1"/>
    </xf>
    <xf numFmtId="0" fontId="2" fillId="0" borderId="27" xfId="1" applyFont="1" applyFill="1" applyBorder="1" applyAlignment="1" applyProtection="1">
      <protection hidden="1"/>
    </xf>
    <xf numFmtId="1" fontId="4" fillId="0" borderId="1" xfId="1" applyNumberFormat="1" applyFill="1" applyAlignment="1" applyProtection="1">
      <alignment horizontal="center" vertical="center"/>
      <protection hidden="1"/>
    </xf>
    <xf numFmtId="1" fontId="25" fillId="0" borderId="1" xfId="1" applyNumberFormat="1" applyFont="1" applyFill="1" applyAlignment="1" applyProtection="1">
      <alignment horizontal="center"/>
      <protection hidden="1"/>
    </xf>
    <xf numFmtId="1" fontId="25" fillId="0" borderId="1" xfId="1" applyNumberFormat="1" applyFont="1" applyFill="1" applyAlignment="1" applyProtection="1">
      <alignment horizontal="center" vertical="center"/>
      <protection hidden="1"/>
    </xf>
    <xf numFmtId="1" fontId="17" fillId="11" borderId="1" xfId="1" applyNumberFormat="1" applyFont="1" applyFill="1" applyAlignment="1" applyProtection="1">
      <alignment horizontal="center" vertical="center"/>
      <protection locked="0"/>
    </xf>
    <xf numFmtId="1" fontId="4" fillId="3" borderId="1" xfId="1" applyNumberFormat="1" applyFill="1" applyAlignment="1" applyProtection="1">
      <alignment horizontal="center" vertical="center"/>
      <protection hidden="1"/>
    </xf>
    <xf numFmtId="0" fontId="14" fillId="7" borderId="24" xfId="1" applyFont="1" applyBorder="1" applyAlignment="1" applyProtection="1">
      <protection hidden="1"/>
    </xf>
    <xf numFmtId="0" fontId="17" fillId="11" borderId="1" xfId="1" applyFont="1" applyFill="1" applyAlignment="1" applyProtection="1">
      <alignment horizontal="center" vertical="center"/>
      <protection locked="0"/>
    </xf>
    <xf numFmtId="0" fontId="3" fillId="10" borderId="24" xfId="0" applyFont="1" applyFill="1" applyBorder="1" applyAlignment="1" applyProtection="1">
      <alignment horizontal="center" vertical="center"/>
      <protection hidden="1"/>
    </xf>
    <xf numFmtId="0" fontId="4" fillId="0" borderId="1" xfId="1" applyFill="1" applyAlignment="1" applyProtection="1">
      <alignment horizontal="center"/>
      <protection hidden="1"/>
    </xf>
    <xf numFmtId="0" fontId="4" fillId="0" borderId="1" xfId="1" applyFill="1" applyAlignment="1" applyProtection="1">
      <alignment horizontal="center" vertical="center"/>
      <protection hidden="1"/>
    </xf>
    <xf numFmtId="167" fontId="17" fillId="11" borderId="6" xfId="1" applyNumberFormat="1" applyFont="1" applyFill="1" applyBorder="1" applyAlignment="1" applyProtection="1">
      <alignment horizontal="right" vertical="center"/>
      <protection locked="0"/>
    </xf>
    <xf numFmtId="0" fontId="26" fillId="0" borderId="0" xfId="1" applyFont="1" applyFill="1" applyBorder="1" applyAlignment="1" applyProtection="1">
      <alignment horizontal="left" vertical="center"/>
      <protection hidden="1"/>
    </xf>
    <xf numFmtId="0" fontId="26" fillId="0" borderId="0" xfId="1" applyFont="1" applyFill="1" applyBorder="1" applyAlignment="1" applyProtection="1">
      <alignment horizontal="left" vertical="top"/>
      <protection hidden="1"/>
    </xf>
    <xf numFmtId="0" fontId="4" fillId="7" borderId="4" xfId="1" applyBorder="1" applyProtection="1">
      <alignment horizontal="center" wrapText="1"/>
      <protection hidden="1"/>
    </xf>
    <xf numFmtId="0" fontId="4" fillId="7" borderId="28" xfId="1" applyBorder="1" applyProtection="1">
      <alignment horizontal="center" wrapText="1"/>
      <protection hidden="1"/>
    </xf>
    <xf numFmtId="1" fontId="17" fillId="11" borderId="4" xfId="1" applyNumberFormat="1" applyFont="1" applyFill="1" applyBorder="1" applyAlignment="1" applyProtection="1">
      <alignment horizontal="center" vertical="center"/>
      <protection locked="0"/>
    </xf>
    <xf numFmtId="175" fontId="17" fillId="8" borderId="29" xfId="1" applyNumberFormat="1" applyFont="1" applyFill="1" applyBorder="1" applyAlignment="1" applyProtection="1">
      <alignment horizontal="center" vertical="center"/>
      <protection hidden="1"/>
    </xf>
    <xf numFmtId="175" fontId="17" fillId="8" borderId="1" xfId="1" applyNumberFormat="1" applyFont="1" applyFill="1" applyAlignment="1" applyProtection="1">
      <alignment horizontal="center" vertical="center"/>
      <protection hidden="1"/>
    </xf>
    <xf numFmtId="165" fontId="17" fillId="4" borderId="4" xfId="1" applyNumberFormat="1" applyFont="1" applyFill="1" applyBorder="1" applyAlignment="1" applyProtection="1">
      <alignment horizontal="center" vertical="center"/>
      <protection locked="0"/>
    </xf>
    <xf numFmtId="167" fontId="17" fillId="4" borderId="1" xfId="1" applyNumberFormat="1" applyFont="1" applyFill="1" applyAlignment="1" applyProtection="1">
      <alignment horizontal="right" vertical="center"/>
      <protection locked="0"/>
    </xf>
    <xf numFmtId="165" fontId="17" fillId="11" borderId="4" xfId="1" applyNumberFormat="1" applyFont="1" applyFill="1" applyBorder="1" applyAlignment="1" applyProtection="1">
      <alignment horizontal="left" vertical="center"/>
      <protection locked="0"/>
    </xf>
    <xf numFmtId="167" fontId="17" fillId="11" borderId="6" xfId="1" applyNumberFormat="1" applyFont="1" applyFill="1" applyBorder="1" applyAlignment="1" applyProtection="1">
      <alignment horizontal="left" vertical="center"/>
      <protection locked="0"/>
    </xf>
    <xf numFmtId="0" fontId="10" fillId="8" borderId="0" xfId="0" applyFont="1" applyFill="1" applyProtection="1">
      <protection hidden="1"/>
    </xf>
    <xf numFmtId="0" fontId="7" fillId="8" borderId="9" xfId="0" applyFont="1" applyFill="1" applyBorder="1" applyAlignment="1" applyProtection="1">
      <alignment horizontal="center"/>
      <protection hidden="1"/>
    </xf>
    <xf numFmtId="0" fontId="10" fillId="8" borderId="0" xfId="1" applyFont="1" applyFill="1" applyBorder="1" applyAlignment="1"/>
    <xf numFmtId="0" fontId="0" fillId="8" borderId="0" xfId="0" applyFill="1"/>
    <xf numFmtId="0" fontId="16" fillId="0" borderId="0" xfId="1" applyFont="1" applyFill="1" applyBorder="1" applyAlignment="1"/>
    <xf numFmtId="0" fontId="29" fillId="0" borderId="0" xfId="1" applyFont="1" applyFill="1" applyBorder="1" applyAlignment="1" applyProtection="1">
      <alignment horizontal="center"/>
      <protection locked="0"/>
    </xf>
    <xf numFmtId="0" fontId="3" fillId="8" borderId="0" xfId="1" applyFont="1" applyFill="1" applyBorder="1" applyAlignment="1">
      <alignment horizontal="center"/>
    </xf>
    <xf numFmtId="0" fontId="2" fillId="0" borderId="0" xfId="1" applyFont="1" applyFill="1" applyBorder="1" applyAlignment="1"/>
    <xf numFmtId="0" fontId="2" fillId="8" borderId="0" xfId="1" applyFont="1" applyFill="1" applyBorder="1" applyAlignment="1"/>
    <xf numFmtId="0" fontId="2" fillId="8" borderId="0" xfId="0" applyFont="1" applyFill="1"/>
    <xf numFmtId="0" fontId="1" fillId="8" borderId="0" xfId="0" applyFont="1" applyFill="1"/>
    <xf numFmtId="0" fontId="2" fillId="8" borderId="0" xfId="0" applyFont="1" applyFill="1" applyProtection="1">
      <protection locked="0"/>
    </xf>
    <xf numFmtId="0" fontId="30" fillId="3" borderId="0" xfId="0" applyFont="1" applyFill="1" applyProtection="1">
      <protection locked="0"/>
    </xf>
    <xf numFmtId="0" fontId="1" fillId="8" borderId="0" xfId="0" applyFont="1" applyFill="1" applyProtection="1">
      <protection locked="0"/>
    </xf>
    <xf numFmtId="0" fontId="4" fillId="8" borderId="0" xfId="0" applyFont="1" applyFill="1" applyProtection="1">
      <protection locked="0"/>
    </xf>
    <xf numFmtId="0" fontId="15" fillId="8" borderId="0" xfId="0" applyFont="1" applyFill="1" applyProtection="1">
      <protection locked="0"/>
    </xf>
    <xf numFmtId="0" fontId="0" fillId="8" borderId="0" xfId="0" applyFill="1" applyProtection="1">
      <protection locked="0"/>
    </xf>
    <xf numFmtId="0" fontId="13" fillId="8" borderId="0" xfId="0" applyFont="1" applyFill="1" applyProtection="1">
      <protection locked="0"/>
    </xf>
    <xf numFmtId="0" fontId="2" fillId="3" borderId="0" xfId="0" applyFont="1" applyFill="1" applyProtection="1">
      <protection locked="0"/>
    </xf>
    <xf numFmtId="0" fontId="4" fillId="8" borderId="30" xfId="0" applyFont="1" applyFill="1" applyBorder="1" applyProtection="1">
      <protection locked="0"/>
    </xf>
    <xf numFmtId="0" fontId="2" fillId="8" borderId="31" xfId="0" applyFont="1" applyFill="1" applyBorder="1" applyProtection="1">
      <protection locked="0"/>
    </xf>
    <xf numFmtId="0" fontId="2" fillId="8" borderId="30" xfId="0" applyFont="1" applyFill="1" applyBorder="1" applyProtection="1">
      <protection locked="0"/>
    </xf>
    <xf numFmtId="0" fontId="4" fillId="8" borderId="30" xfId="0" applyFont="1" applyFill="1" applyBorder="1" applyAlignment="1" applyProtection="1">
      <alignment horizontal="center"/>
      <protection locked="0"/>
    </xf>
    <xf numFmtId="0" fontId="1" fillId="8" borderId="17" xfId="0" applyFont="1" applyFill="1" applyBorder="1" applyProtection="1">
      <protection locked="0"/>
    </xf>
    <xf numFmtId="0" fontId="1" fillId="8" borderId="0" xfId="0" applyFont="1" applyFill="1" applyAlignment="1" applyProtection="1">
      <alignment horizontal="center"/>
      <protection locked="0"/>
    </xf>
    <xf numFmtId="0" fontId="1" fillId="8" borderId="5" xfId="0" applyFont="1" applyFill="1" applyBorder="1" applyProtection="1">
      <protection locked="0"/>
    </xf>
    <xf numFmtId="0" fontId="1" fillId="8" borderId="6" xfId="0" applyFont="1" applyFill="1" applyBorder="1" applyProtection="1">
      <protection locked="0"/>
    </xf>
    <xf numFmtId="0" fontId="1" fillId="8" borderId="5" xfId="0" applyFont="1" applyFill="1" applyBorder="1" applyAlignment="1" applyProtection="1">
      <alignment horizontal="center"/>
      <protection locked="0"/>
    </xf>
    <xf numFmtId="0" fontId="18" fillId="8" borderId="0" xfId="1" applyFont="1" applyFill="1" applyBorder="1" applyAlignment="1"/>
    <xf numFmtId="0" fontId="18" fillId="8" borderId="0" xfId="0" applyFont="1" applyFill="1" applyProtection="1">
      <protection locked="0"/>
    </xf>
    <xf numFmtId="0" fontId="31" fillId="8" borderId="0" xfId="0" applyFont="1" applyFill="1"/>
    <xf numFmtId="164" fontId="2" fillId="0" borderId="1" xfId="1" applyNumberFormat="1" applyFont="1" applyFill="1" applyAlignment="1"/>
    <xf numFmtId="0" fontId="1" fillId="8" borderId="24" xfId="0" applyFont="1" applyFill="1" applyBorder="1" applyProtection="1">
      <protection locked="0"/>
    </xf>
    <xf numFmtId="0" fontId="2" fillId="8" borderId="16" xfId="0" applyFont="1" applyFill="1" applyBorder="1" applyProtection="1">
      <protection locked="0"/>
    </xf>
    <xf numFmtId="0" fontId="25" fillId="8" borderId="24" xfId="0" applyFont="1" applyFill="1" applyBorder="1" applyAlignment="1" applyProtection="1">
      <alignment horizontal="center" vertical="center"/>
      <protection locked="0"/>
    </xf>
    <xf numFmtId="0" fontId="2" fillId="8" borderId="17" xfId="0" applyFont="1" applyFill="1" applyBorder="1" applyProtection="1">
      <protection locked="0"/>
    </xf>
    <xf numFmtId="0" fontId="25" fillId="8" borderId="0" xfId="0" applyFont="1" applyFill="1" applyAlignment="1" applyProtection="1">
      <alignment horizontal="center" vertical="center"/>
      <protection locked="0"/>
    </xf>
    <xf numFmtId="0" fontId="18" fillId="8" borderId="0" xfId="1" applyFont="1" applyFill="1" applyBorder="1" applyAlignment="1">
      <alignment horizontal="right" textRotation="90"/>
    </xf>
    <xf numFmtId="0" fontId="25" fillId="8" borderId="30" xfId="0" applyFont="1" applyFill="1" applyBorder="1" applyAlignment="1" applyProtection="1">
      <alignment horizontal="center" vertical="center"/>
      <protection locked="0"/>
    </xf>
    <xf numFmtId="0" fontId="32" fillId="2" borderId="0" xfId="0" applyFont="1"/>
    <xf numFmtId="0" fontId="1" fillId="8" borderId="0" xfId="0" applyFont="1" applyFill="1" applyAlignment="1" applyProtection="1">
      <alignment horizontal="left"/>
      <protection locked="0"/>
    </xf>
    <xf numFmtId="0" fontId="1" fillId="8" borderId="5" xfId="0" applyFont="1" applyFill="1" applyBorder="1" applyAlignment="1" applyProtection="1">
      <alignment horizontal="left"/>
      <protection locked="0"/>
    </xf>
    <xf numFmtId="0" fontId="1" fillId="0" borderId="0" xfId="0" applyFont="1" applyFill="1" applyProtection="1">
      <protection locked="0"/>
    </xf>
    <xf numFmtId="0" fontId="4" fillId="7" borderId="1" xfId="1">
      <alignment horizontal="center" wrapText="1"/>
    </xf>
    <xf numFmtId="0" fontId="33" fillId="8" borderId="0" xfId="0" applyFont="1" applyFill="1" applyAlignment="1" applyProtection="1">
      <alignment horizontal="left" wrapText="1"/>
      <protection hidden="1"/>
    </xf>
    <xf numFmtId="0" fontId="34" fillId="2" borderId="0" xfId="0" applyFont="1" applyAlignment="1">
      <alignment horizontal="left"/>
    </xf>
    <xf numFmtId="0" fontId="14" fillId="8" borderId="0" xfId="0" applyFont="1" applyFill="1" applyAlignment="1" applyProtection="1">
      <alignment horizontal="left" wrapText="1"/>
      <protection hidden="1"/>
    </xf>
    <xf numFmtId="0" fontId="10" fillId="8" borderId="0" xfId="0" applyFont="1" applyFill="1" applyAlignment="1" applyProtection="1">
      <alignment horizontal="left" wrapText="1"/>
      <protection hidden="1"/>
    </xf>
    <xf numFmtId="0" fontId="2" fillId="8" borderId="0" xfId="0" applyFont="1" applyFill="1" applyAlignment="1" applyProtection="1">
      <alignment horizontal="left"/>
      <protection hidden="1"/>
    </xf>
    <xf numFmtId="0" fontId="13" fillId="8" borderId="0" xfId="0" applyFont="1" applyFill="1" applyAlignment="1" applyProtection="1">
      <alignment horizontal="left" wrapText="1"/>
      <protection hidden="1"/>
    </xf>
    <xf numFmtId="0" fontId="35" fillId="8" borderId="0" xfId="0" applyFont="1" applyFill="1" applyAlignment="1" applyProtection="1">
      <alignment horizontal="left" wrapText="1"/>
      <protection hidden="1"/>
    </xf>
    <xf numFmtId="0" fontId="2" fillId="8" borderId="0" xfId="0" applyFont="1" applyFill="1" applyAlignment="1" applyProtection="1">
      <alignment horizontal="left" wrapText="1"/>
      <protection hidden="1"/>
    </xf>
    <xf numFmtId="0" fontId="2" fillId="8" borderId="0" xfId="0" applyFont="1" applyFill="1" applyProtection="1">
      <protection hidden="1"/>
    </xf>
    <xf numFmtId="0" fontId="35" fillId="8" borderId="0" xfId="0" applyFont="1" applyFill="1" applyProtection="1">
      <protection hidden="1"/>
    </xf>
    <xf numFmtId="0" fontId="35" fillId="8" borderId="0" xfId="0" applyFont="1" applyFill="1" applyAlignment="1" applyProtection="1">
      <alignment wrapText="1"/>
      <protection hidden="1"/>
    </xf>
    <xf numFmtId="0" fontId="0" fillId="8" borderId="20" xfId="0" applyFill="1" applyBorder="1"/>
    <xf numFmtId="0" fontId="0" fillId="8" borderId="21" xfId="0" applyFill="1" applyBorder="1"/>
    <xf numFmtId="0" fontId="2" fillId="0" borderId="21" xfId="1" applyFont="1" applyFill="1" applyBorder="1" applyAlignment="1"/>
    <xf numFmtId="0" fontId="2" fillId="8" borderId="22" xfId="1" applyFont="1" applyFill="1" applyBorder="1" applyAlignment="1"/>
    <xf numFmtId="0" fontId="0" fillId="8" borderId="2" xfId="0" applyFill="1" applyBorder="1"/>
    <xf numFmtId="0" fontId="0" fillId="10" borderId="0" xfId="0" applyFill="1" applyAlignment="1" applyProtection="1">
      <alignment horizontal="left" vertical="center"/>
      <protection hidden="1"/>
    </xf>
    <xf numFmtId="0" fontId="0" fillId="10" borderId="0" xfId="0" applyFill="1"/>
    <xf numFmtId="0" fontId="2" fillId="10" borderId="0" xfId="1" applyFont="1" applyFill="1" applyBorder="1" applyAlignment="1"/>
    <xf numFmtId="0" fontId="2" fillId="8" borderId="23" xfId="1" applyFont="1" applyFill="1" applyBorder="1" applyAlignment="1"/>
    <xf numFmtId="0" fontId="2" fillId="10" borderId="23" xfId="1" applyFont="1" applyFill="1" applyBorder="1" applyAlignment="1" applyProtection="1">
      <protection hidden="1"/>
    </xf>
    <xf numFmtId="0" fontId="38" fillId="8" borderId="0" xfId="0" applyFont="1" applyFill="1" applyProtection="1">
      <protection hidden="1"/>
    </xf>
    <xf numFmtId="0" fontId="0" fillId="8" borderId="0" xfId="0" applyFill="1" applyProtection="1">
      <protection locked="0" hidden="1"/>
    </xf>
    <xf numFmtId="0" fontId="39" fillId="8" borderId="0" xfId="0" applyFont="1" applyFill="1" applyProtection="1">
      <protection hidden="1"/>
    </xf>
    <xf numFmtId="0" fontId="3" fillId="8" borderId="0" xfId="1" applyFont="1" applyFill="1" applyBorder="1" applyAlignment="1" applyProtection="1">
      <alignment horizontal="center"/>
      <protection hidden="1"/>
    </xf>
    <xf numFmtId="0" fontId="2" fillId="8" borderId="23" xfId="1" applyFont="1" applyFill="1" applyBorder="1" applyAlignment="1" applyProtection="1">
      <protection hidden="1"/>
    </xf>
    <xf numFmtId="0" fontId="19" fillId="8" borderId="0" xfId="1" applyFont="1" applyFill="1" applyBorder="1" applyAlignment="1" applyProtection="1">
      <protection hidden="1"/>
    </xf>
    <xf numFmtId="0" fontId="38" fillId="0" borderId="0" xfId="1" applyFont="1" applyFill="1" applyBorder="1" applyAlignment="1" applyProtection="1">
      <protection hidden="1"/>
    </xf>
    <xf numFmtId="0" fontId="0" fillId="8" borderId="33" xfId="0" applyFill="1" applyBorder="1" applyProtection="1">
      <protection hidden="1"/>
    </xf>
    <xf numFmtId="0" fontId="4" fillId="7" borderId="29" xfId="0" applyFont="1" applyFill="1" applyBorder="1" applyAlignment="1" applyProtection="1">
      <alignment horizontal="center"/>
      <protection hidden="1"/>
    </xf>
    <xf numFmtId="0" fontId="4" fillId="7" borderId="5" xfId="0" applyFont="1" applyFill="1" applyBorder="1" applyAlignment="1" applyProtection="1">
      <alignment horizontal="center"/>
      <protection hidden="1"/>
    </xf>
    <xf numFmtId="0" fontId="4" fillId="7" borderId="4" xfId="0" applyFont="1" applyFill="1" applyBorder="1" applyProtection="1">
      <protection hidden="1"/>
    </xf>
    <xf numFmtId="0" fontId="0" fillId="7" borderId="5" xfId="0" applyFill="1" applyBorder="1" applyProtection="1">
      <protection hidden="1"/>
    </xf>
    <xf numFmtId="0" fontId="0" fillId="7" borderId="6" xfId="0" applyFill="1" applyBorder="1" applyProtection="1">
      <protection hidden="1"/>
    </xf>
    <xf numFmtId="0" fontId="4" fillId="7" borderId="34" xfId="0" applyFont="1" applyFill="1" applyBorder="1" applyAlignment="1" applyProtection="1">
      <alignment horizontal="center" vertical="center"/>
      <protection hidden="1"/>
    </xf>
    <xf numFmtId="0" fontId="4" fillId="7" borderId="34" xfId="1" applyBorder="1" applyAlignment="1" applyProtection="1">
      <alignment horizontal="center"/>
      <protection hidden="1"/>
    </xf>
    <xf numFmtId="0" fontId="4" fillId="7" borderId="4" xfId="0" applyFont="1" applyFill="1" applyBorder="1" applyAlignment="1" applyProtection="1">
      <alignment horizontal="center"/>
      <protection hidden="1"/>
    </xf>
    <xf numFmtId="0" fontId="4" fillId="7" borderId="14" xfId="0" applyFont="1" applyFill="1" applyBorder="1" applyAlignment="1" applyProtection="1">
      <alignment horizontal="center"/>
      <protection hidden="1"/>
    </xf>
    <xf numFmtId="0" fontId="4" fillId="7" borderId="30" xfId="0" applyFont="1" applyFill="1" applyBorder="1" applyAlignment="1" applyProtection="1">
      <alignment horizontal="center"/>
      <protection hidden="1"/>
    </xf>
    <xf numFmtId="0" fontId="18" fillId="7" borderId="14" xfId="0" applyFont="1" applyFill="1" applyBorder="1" applyProtection="1">
      <protection hidden="1"/>
    </xf>
    <xf numFmtId="0" fontId="0" fillId="7" borderId="30" xfId="0" applyFill="1" applyBorder="1" applyProtection="1">
      <protection hidden="1"/>
    </xf>
    <xf numFmtId="0" fontId="0" fillId="7" borderId="31" xfId="0" applyFill="1" applyBorder="1" applyProtection="1">
      <protection hidden="1"/>
    </xf>
    <xf numFmtId="0" fontId="2" fillId="7" borderId="24" xfId="1" applyFont="1" applyBorder="1" applyAlignment="1" applyProtection="1">
      <protection hidden="1"/>
    </xf>
    <xf numFmtId="0" fontId="19" fillId="7" borderId="24" xfId="1" applyFont="1" applyBorder="1" applyAlignment="1" applyProtection="1">
      <protection hidden="1"/>
    </xf>
    <xf numFmtId="0" fontId="2" fillId="7" borderId="16" xfId="1" applyFont="1" applyBorder="1" applyAlignment="1" applyProtection="1">
      <protection hidden="1"/>
    </xf>
    <xf numFmtId="0" fontId="4" fillId="7" borderId="16" xfId="1" applyBorder="1" applyAlignment="1" applyProtection="1">
      <alignment horizontal="center"/>
      <protection hidden="1"/>
    </xf>
    <xf numFmtId="0" fontId="4" fillId="7" borderId="15" xfId="1" applyBorder="1" applyAlignment="1" applyProtection="1">
      <alignment horizontal="center"/>
      <protection hidden="1"/>
    </xf>
    <xf numFmtId="0" fontId="0" fillId="7" borderId="16" xfId="0" applyFill="1" applyBorder="1" applyProtection="1">
      <protection hidden="1"/>
    </xf>
    <xf numFmtId="0" fontId="4" fillId="7" borderId="17" xfId="0" applyFont="1" applyFill="1" applyBorder="1" applyAlignment="1" applyProtection="1">
      <alignment horizontal="center" vertical="center"/>
      <protection hidden="1"/>
    </xf>
    <xf numFmtId="0" fontId="14" fillId="7" borderId="15" xfId="0" applyFont="1" applyFill="1" applyBorder="1" applyProtection="1">
      <protection hidden="1"/>
    </xf>
    <xf numFmtId="0" fontId="0" fillId="7" borderId="35" xfId="0" applyFill="1" applyBorder="1" applyProtection="1">
      <protection hidden="1"/>
    </xf>
    <xf numFmtId="0" fontId="4" fillId="7" borderId="36" xfId="1" applyBorder="1" applyProtection="1">
      <alignment horizontal="center" wrapText="1"/>
      <protection hidden="1"/>
    </xf>
    <xf numFmtId="0" fontId="4" fillId="7" borderId="31" xfId="0" applyFont="1" applyFill="1" applyBorder="1" applyAlignment="1" applyProtection="1">
      <alignment horizontal="center"/>
      <protection hidden="1"/>
    </xf>
    <xf numFmtId="0" fontId="4" fillId="7" borderId="36" xfId="0" applyFont="1" applyFill="1" applyBorder="1" applyAlignment="1" applyProtection="1">
      <alignment horizontal="center"/>
      <protection hidden="1"/>
    </xf>
    <xf numFmtId="0" fontId="1" fillId="7" borderId="1" xfId="1" applyFont="1" applyProtection="1">
      <alignment horizontal="center" wrapText="1"/>
      <protection hidden="1"/>
    </xf>
    <xf numFmtId="0" fontId="4" fillId="7" borderId="37" xfId="0" applyFont="1" applyFill="1" applyBorder="1" applyAlignment="1" applyProtection="1">
      <alignment horizontal="center"/>
      <protection hidden="1"/>
    </xf>
    <xf numFmtId="0" fontId="4" fillId="8" borderId="1" xfId="1" applyFill="1" applyAlignment="1" applyProtection="1">
      <alignment horizontal="center" vertical="center"/>
      <protection hidden="1"/>
    </xf>
    <xf numFmtId="0" fontId="4" fillId="4" borderId="1" xfId="1" applyFill="1" applyAlignment="1" applyProtection="1">
      <alignment horizontal="center" vertical="center"/>
      <protection locked="0"/>
    </xf>
    <xf numFmtId="49" fontId="4" fillId="4" borderId="1" xfId="1" applyNumberFormat="1" applyFill="1" applyAlignment="1" applyProtection="1">
      <alignment horizontal="left"/>
      <protection locked="0"/>
    </xf>
    <xf numFmtId="165" fontId="4" fillId="4" borderId="1" xfId="0" applyNumberFormat="1" applyFont="1" applyFill="1" applyBorder="1" applyAlignment="1" applyProtection="1">
      <alignment horizontal="center" vertical="center"/>
      <protection locked="0"/>
    </xf>
    <xf numFmtId="0" fontId="4" fillId="4" borderId="1" xfId="0" applyFont="1" applyFill="1" applyBorder="1" applyAlignment="1" applyProtection="1">
      <alignment horizontal="center" vertical="center"/>
      <protection locked="0"/>
    </xf>
    <xf numFmtId="167" fontId="4" fillId="4" borderId="1" xfId="0" applyNumberFormat="1" applyFont="1" applyFill="1" applyBorder="1" applyAlignment="1" applyProtection="1">
      <alignment horizontal="right" vertical="center"/>
      <protection locked="0"/>
    </xf>
    <xf numFmtId="0" fontId="4" fillId="4" borderId="6" xfId="0" applyFont="1" applyFill="1" applyBorder="1" applyAlignment="1" applyProtection="1">
      <alignment horizontal="center" vertical="center"/>
      <protection locked="0"/>
    </xf>
    <xf numFmtId="0" fontId="4" fillId="8" borderId="1" xfId="0" applyFont="1" applyFill="1" applyBorder="1" applyAlignment="1" applyProtection="1">
      <alignment horizontal="center" vertical="center"/>
      <protection hidden="1"/>
    </xf>
    <xf numFmtId="0" fontId="4" fillId="4" borderId="4" xfId="0" applyFont="1" applyFill="1" applyBorder="1" applyAlignment="1" applyProtection="1">
      <alignment horizontal="center" vertical="center"/>
      <protection locked="0"/>
    </xf>
    <xf numFmtId="2" fontId="4" fillId="4" borderId="1" xfId="1" applyNumberFormat="1" applyFill="1" applyAlignment="1" applyProtection="1">
      <alignment horizontal="center" vertical="center"/>
      <protection locked="0"/>
    </xf>
    <xf numFmtId="164" fontId="4" fillId="4" borderId="1" xfId="1" applyNumberFormat="1" applyFill="1" applyAlignment="1" applyProtection="1">
      <alignment horizontal="center" vertical="center"/>
      <protection locked="0"/>
    </xf>
    <xf numFmtId="0" fontId="4" fillId="8" borderId="4" xfId="1" applyFill="1" applyBorder="1" applyAlignment="1" applyProtection="1">
      <alignment horizontal="center" vertical="center"/>
      <protection hidden="1"/>
    </xf>
    <xf numFmtId="49" fontId="4" fillId="11" borderId="4" xfId="1" applyNumberFormat="1" applyFill="1" applyBorder="1" applyAlignment="1" applyProtection="1">
      <alignment horizontal="center"/>
      <protection locked="0"/>
    </xf>
    <xf numFmtId="0" fontId="4" fillId="11" borderId="4" xfId="1" applyFill="1" applyBorder="1" applyAlignment="1" applyProtection="1">
      <alignment horizontal="center" vertical="center"/>
      <protection locked="0"/>
    </xf>
    <xf numFmtId="1" fontId="4" fillId="11" borderId="4" xfId="1" applyNumberFormat="1" applyFill="1" applyBorder="1" applyAlignment="1" applyProtection="1">
      <alignment horizontal="center" vertical="center"/>
      <protection locked="0"/>
    </xf>
    <xf numFmtId="49" fontId="4" fillId="11" borderId="1" xfId="1" applyNumberFormat="1" applyFill="1" applyAlignment="1" applyProtection="1">
      <alignment horizontal="left"/>
      <protection locked="0"/>
    </xf>
    <xf numFmtId="49" fontId="4" fillId="11" borderId="5" xfId="1" applyNumberFormat="1" applyFill="1" applyBorder="1" applyAlignment="1" applyProtection="1">
      <alignment horizontal="center"/>
      <protection locked="0"/>
    </xf>
    <xf numFmtId="0" fontId="4" fillId="11" borderId="36" xfId="0" applyFont="1" applyFill="1" applyBorder="1" applyAlignment="1" applyProtection="1">
      <alignment horizontal="center"/>
      <protection locked="0"/>
    </xf>
    <xf numFmtId="0" fontId="4" fillId="11" borderId="38" xfId="0" applyFont="1" applyFill="1" applyBorder="1" applyAlignment="1" applyProtection="1">
      <alignment horizontal="center"/>
      <protection locked="0"/>
    </xf>
    <xf numFmtId="0" fontId="4" fillId="11" borderId="6" xfId="0" applyFont="1" applyFill="1" applyBorder="1" applyAlignment="1" applyProtection="1">
      <alignment horizontal="center"/>
      <protection locked="0"/>
    </xf>
    <xf numFmtId="0" fontId="4" fillId="11" borderId="1" xfId="1" applyFill="1" applyAlignment="1" applyProtection="1">
      <alignment horizontal="center" vertical="center"/>
      <protection locked="0"/>
    </xf>
    <xf numFmtId="1" fontId="4" fillId="11" borderId="1" xfId="1" applyNumberFormat="1" applyFill="1" applyAlignment="1" applyProtection="1">
      <alignment horizontal="center" vertical="center"/>
      <protection locked="0"/>
    </xf>
    <xf numFmtId="0" fontId="4" fillId="11" borderId="1" xfId="0" applyFont="1" applyFill="1" applyBorder="1" applyAlignment="1" applyProtection="1">
      <alignment horizontal="center"/>
      <protection locked="0"/>
    </xf>
    <xf numFmtId="0" fontId="4" fillId="11" borderId="39" xfId="0" applyFont="1" applyFill="1" applyBorder="1" applyAlignment="1" applyProtection="1">
      <alignment horizontal="center"/>
      <protection locked="0"/>
    </xf>
    <xf numFmtId="164" fontId="4" fillId="8" borderId="23" xfId="1" applyNumberFormat="1" applyFill="1" applyBorder="1" applyAlignment="1"/>
    <xf numFmtId="165" fontId="4" fillId="4" borderId="34" xfId="0" applyNumberFormat="1" applyFont="1" applyFill="1" applyBorder="1" applyAlignment="1" applyProtection="1">
      <alignment horizontal="center" vertical="center"/>
      <protection locked="0"/>
    </xf>
    <xf numFmtId="0" fontId="4" fillId="4" borderId="34" xfId="0" applyFont="1" applyFill="1" applyBorder="1" applyAlignment="1" applyProtection="1">
      <alignment horizontal="center" vertical="center"/>
      <protection locked="0"/>
    </xf>
    <xf numFmtId="167" fontId="4" fillId="4" borderId="34" xfId="0" applyNumberFormat="1" applyFont="1" applyFill="1" applyBorder="1" applyAlignment="1" applyProtection="1">
      <alignment horizontal="right" vertical="center"/>
      <protection locked="0"/>
    </xf>
    <xf numFmtId="0" fontId="4" fillId="4" borderId="16" xfId="0" applyFont="1" applyFill="1" applyBorder="1" applyAlignment="1" applyProtection="1">
      <alignment horizontal="center" vertical="center"/>
      <protection locked="0"/>
    </xf>
    <xf numFmtId="164" fontId="2" fillId="8" borderId="23" xfId="1" applyNumberFormat="1" applyFont="1" applyFill="1" applyBorder="1" applyAlignment="1"/>
    <xf numFmtId="0" fontId="4" fillId="8" borderId="0" xfId="0" applyFont="1" applyFill="1" applyProtection="1">
      <protection hidden="1"/>
    </xf>
    <xf numFmtId="171" fontId="4" fillId="8" borderId="0" xfId="0" applyNumberFormat="1" applyFont="1" applyFill="1" applyAlignment="1" applyProtection="1">
      <alignment horizontal="center"/>
      <protection hidden="1"/>
    </xf>
    <xf numFmtId="0" fontId="0" fillId="8" borderId="27" xfId="0" applyFill="1" applyBorder="1" applyProtection="1">
      <protection hidden="1"/>
    </xf>
    <xf numFmtId="0" fontId="0" fillId="2" borderId="0" xfId="0" applyAlignment="1">
      <alignment vertical="top"/>
    </xf>
    <xf numFmtId="0" fontId="0" fillId="8" borderId="24" xfId="0" applyFill="1" applyBorder="1"/>
    <xf numFmtId="0" fontId="4" fillId="0" borderId="24" xfId="1" applyFill="1" applyBorder="1" applyAlignment="1">
      <alignment horizontal="center" vertical="center"/>
    </xf>
    <xf numFmtId="49" fontId="40" fillId="0" borderId="24" xfId="1" applyNumberFormat="1" applyFont="1" applyFill="1" applyBorder="1" applyAlignment="1" applyProtection="1">
      <alignment horizontal="center" vertical="center"/>
      <protection hidden="1"/>
    </xf>
    <xf numFmtId="167" fontId="25" fillId="8" borderId="17" xfId="0" applyNumberFormat="1" applyFont="1" applyFill="1" applyBorder="1" applyAlignment="1" applyProtection="1">
      <alignment horizontal="center" vertical="center"/>
      <protection hidden="1"/>
    </xf>
    <xf numFmtId="167" fontId="25" fillId="8" borderId="41" xfId="0" applyNumberFormat="1" applyFont="1" applyFill="1" applyBorder="1" applyAlignment="1" applyProtection="1">
      <alignment horizontal="center" vertical="center"/>
      <protection hidden="1"/>
    </xf>
    <xf numFmtId="0" fontId="40" fillId="8" borderId="24" xfId="0" applyFont="1" applyFill="1" applyBorder="1" applyAlignment="1" applyProtection="1">
      <alignment horizontal="left" vertical="center"/>
      <protection hidden="1"/>
    </xf>
    <xf numFmtId="0" fontId="29" fillId="8" borderId="24" xfId="0" applyFont="1" applyFill="1" applyBorder="1" applyAlignment="1">
      <alignment horizontal="center" vertical="center"/>
    </xf>
    <xf numFmtId="4" fontId="4" fillId="0" borderId="24" xfId="1" applyNumberFormat="1" applyFill="1" applyBorder="1" applyAlignment="1">
      <alignment horizontal="center" vertical="center"/>
    </xf>
    <xf numFmtId="164" fontId="4" fillId="0" borderId="24" xfId="1" applyNumberFormat="1" applyFill="1" applyBorder="1" applyAlignment="1">
      <alignment horizontal="center" vertical="center"/>
    </xf>
    <xf numFmtId="0" fontId="4" fillId="0" borderId="0" xfId="1" applyFill="1" applyBorder="1" applyAlignment="1">
      <alignment horizontal="center" vertical="center"/>
    </xf>
    <xf numFmtId="0" fontId="41" fillId="8" borderId="0" xfId="0" applyFont="1" applyFill="1" applyAlignment="1">
      <alignment horizontal="center" vertical="center"/>
    </xf>
    <xf numFmtId="171" fontId="25" fillId="8" borderId="0" xfId="0" applyNumberFormat="1" applyFont="1" applyFill="1" applyAlignment="1">
      <alignment horizontal="center" vertical="center"/>
    </xf>
    <xf numFmtId="0" fontId="29" fillId="8" borderId="0" xfId="0" applyFont="1" applyFill="1" applyAlignment="1">
      <alignment horizontal="center" vertical="center"/>
    </xf>
    <xf numFmtId="4" fontId="4" fillId="0" borderId="0" xfId="1" applyNumberFormat="1" applyFill="1" applyBorder="1" applyAlignment="1">
      <alignment horizontal="center" vertical="center"/>
    </xf>
    <xf numFmtId="164" fontId="4" fillId="0" borderId="0" xfId="1" applyNumberFormat="1" applyFill="1" applyBorder="1" applyAlignment="1">
      <alignment horizontal="center" vertical="center"/>
    </xf>
    <xf numFmtId="0" fontId="0" fillId="8" borderId="8" xfId="0" applyFill="1" applyBorder="1"/>
    <xf numFmtId="0" fontId="2" fillId="0" borderId="8" xfId="1" applyFont="1" applyFill="1" applyBorder="1" applyAlignment="1"/>
    <xf numFmtId="0" fontId="0" fillId="8" borderId="27" xfId="0" applyFill="1" applyBorder="1"/>
    <xf numFmtId="0" fontId="0" fillId="2" borderId="0" xfId="0" applyAlignment="1" applyProtection="1">
      <alignment horizontal="center"/>
      <protection hidden="1"/>
    </xf>
    <xf numFmtId="14" fontId="2" fillId="8" borderId="1" xfId="1" applyNumberFormat="1" applyFont="1" applyFill="1" applyAlignment="1" applyProtection="1">
      <alignment horizontal="center" vertical="center"/>
      <protection hidden="1"/>
    </xf>
    <xf numFmtId="14" fontId="2" fillId="8" borderId="0" xfId="0" applyNumberFormat="1" applyFont="1" applyFill="1" applyAlignment="1" applyProtection="1">
      <alignment horizontal="left" vertical="center"/>
      <protection hidden="1"/>
    </xf>
    <xf numFmtId="0" fontId="0" fillId="2" borderId="0" xfId="0" applyAlignment="1" applyProtection="1">
      <alignment wrapText="1"/>
      <protection hidden="1"/>
    </xf>
    <xf numFmtId="0" fontId="19" fillId="0" borderId="0" xfId="1" applyFont="1" applyFill="1" applyBorder="1" applyAlignment="1" applyProtection="1">
      <alignment horizontal="right" textRotation="90"/>
      <protection hidden="1"/>
    </xf>
    <xf numFmtId="0" fontId="13" fillId="5" borderId="15" xfId="1" applyFont="1" applyFill="1" applyBorder="1" applyAlignment="1" applyProtection="1">
      <alignment horizontal="left" vertical="top" wrapText="1"/>
      <protection hidden="1"/>
    </xf>
    <xf numFmtId="0" fontId="13" fillId="5" borderId="13" xfId="1" applyFont="1" applyFill="1" applyBorder="1" applyAlignment="1" applyProtection="1">
      <alignment horizontal="left" vertical="center" wrapText="1"/>
      <protection hidden="1"/>
    </xf>
    <xf numFmtId="0" fontId="13" fillId="5" borderId="13" xfId="0" applyFont="1" applyFill="1" applyBorder="1" applyAlignment="1" applyProtection="1">
      <alignment vertical="center"/>
      <protection hidden="1"/>
    </xf>
    <xf numFmtId="0" fontId="14" fillId="5" borderId="4" xfId="1" applyFont="1" applyFill="1" applyBorder="1" applyAlignment="1" applyProtection="1">
      <alignment horizontal="left" vertical="center" wrapText="1"/>
      <protection hidden="1"/>
    </xf>
    <xf numFmtId="0" fontId="18" fillId="0" borderId="0" xfId="1" applyFont="1" applyFill="1" applyBorder="1" applyAlignment="1" applyProtection="1">
      <alignment wrapText="1"/>
      <protection hidden="1"/>
    </xf>
    <xf numFmtId="0" fontId="18" fillId="0" borderId="0" xfId="1" applyFont="1" applyFill="1" applyBorder="1" applyAlignment="1" applyProtection="1">
      <alignment horizontal="justify" wrapText="1"/>
      <protection hidden="1"/>
    </xf>
    <xf numFmtId="0" fontId="2" fillId="0" borderId="0" xfId="1" applyFont="1" applyFill="1" applyBorder="1" applyAlignment="1" applyProtection="1">
      <alignment horizontal="justify" wrapText="1"/>
      <protection hidden="1"/>
    </xf>
    <xf numFmtId="0" fontId="22" fillId="0" borderId="0" xfId="1" applyFont="1" applyFill="1" applyBorder="1" applyAlignment="1" applyProtection="1">
      <alignment horizontal="justify" wrapText="1"/>
      <protection hidden="1"/>
    </xf>
    <xf numFmtId="167" fontId="2" fillId="0" borderId="1" xfId="1" applyNumberFormat="1" applyFont="1" applyFill="1" applyAlignment="1" applyProtection="1">
      <alignment horizontal="right" vertical="center"/>
      <protection hidden="1"/>
    </xf>
    <xf numFmtId="0" fontId="11" fillId="0" borderId="0" xfId="1" applyFont="1" applyFill="1" applyBorder="1" applyAlignment="1" applyProtection="1">
      <alignment horizontal="center" vertical="center" wrapText="1"/>
      <protection hidden="1"/>
    </xf>
    <xf numFmtId="0" fontId="14" fillId="8" borderId="0" xfId="0" applyFont="1" applyFill="1" applyAlignment="1" applyProtection="1">
      <alignment horizontal="right" vertical="center"/>
      <protection hidden="1"/>
    </xf>
    <xf numFmtId="0" fontId="13" fillId="8" borderId="1" xfId="1" applyFont="1" applyFill="1" applyAlignment="1" applyProtection="1">
      <alignment horizontal="center" vertical="center" wrapText="1"/>
      <protection hidden="1"/>
    </xf>
    <xf numFmtId="0" fontId="1" fillId="0" borderId="0" xfId="1" applyFont="1" applyFill="1" applyBorder="1" applyAlignment="1" applyProtection="1">
      <alignment horizontal="center" vertical="top"/>
      <protection hidden="1"/>
    </xf>
    <xf numFmtId="0" fontId="0" fillId="2" borderId="0" xfId="0" applyAlignment="1">
      <alignment horizontal="center"/>
    </xf>
    <xf numFmtId="0" fontId="3" fillId="10" borderId="0" xfId="1" applyFont="1" applyFill="1" applyBorder="1" applyAlignment="1" applyProtection="1">
      <alignment horizontal="left"/>
      <protection hidden="1"/>
    </xf>
    <xf numFmtId="0" fontId="3" fillId="10" borderId="0" xfId="1" applyFont="1" applyFill="1" applyBorder="1" applyAlignment="1" applyProtection="1">
      <alignment horizontal="left" vertical="center"/>
      <protection hidden="1"/>
    </xf>
    <xf numFmtId="165" fontId="17" fillId="11" borderId="4" xfId="1" applyNumberFormat="1" applyFont="1" applyFill="1" applyBorder="1" applyAlignment="1" applyProtection="1">
      <alignment horizontal="center" vertical="center"/>
      <protection locked="0"/>
    </xf>
    <xf numFmtId="0" fontId="4" fillId="7" borderId="1" xfId="1" applyProtection="1">
      <alignment horizontal="center" wrapText="1"/>
      <protection hidden="1"/>
    </xf>
    <xf numFmtId="0" fontId="6" fillId="5" borderId="1" xfId="0" applyFont="1" applyFill="1" applyBorder="1" applyAlignment="1" applyProtection="1">
      <alignment horizontal="center" vertical="center"/>
      <protection hidden="1"/>
    </xf>
    <xf numFmtId="0" fontId="12" fillId="8" borderId="0" xfId="1" applyFont="1" applyFill="1" applyBorder="1" applyAlignment="1" applyProtection="1">
      <alignment horizontal="center" textRotation="90"/>
      <protection hidden="1"/>
    </xf>
    <xf numFmtId="0" fontId="19" fillId="0" borderId="40" xfId="1" applyFont="1" applyFill="1" applyBorder="1" applyAlignment="1" applyProtection="1">
      <alignment horizontal="center" textRotation="90"/>
      <protection hidden="1"/>
    </xf>
    <xf numFmtId="0" fontId="19" fillId="0" borderId="2" xfId="1" applyFont="1" applyFill="1" applyBorder="1" applyAlignment="1" applyProtection="1">
      <alignment horizontal="right" textRotation="90"/>
      <protection hidden="1"/>
    </xf>
    <xf numFmtId="0" fontId="36" fillId="10" borderId="0" xfId="0" applyFont="1" applyFill="1" applyAlignment="1" applyProtection="1">
      <alignment horizontal="right" vertical="center"/>
      <protection hidden="1"/>
    </xf>
    <xf numFmtId="0" fontId="37" fillId="11" borderId="32" xfId="0" applyFont="1" applyFill="1" applyBorder="1" applyAlignment="1" applyProtection="1">
      <alignment horizontal="center" vertical="center"/>
      <protection locked="0"/>
    </xf>
    <xf numFmtId="0" fontId="40" fillId="8" borderId="23" xfId="1" applyFont="1" applyFill="1" applyBorder="1" applyAlignment="1" applyProtection="1">
      <alignment textRotation="180"/>
      <protection hidden="1"/>
    </xf>
    <xf numFmtId="14" fontId="4" fillId="4" borderId="1" xfId="0" applyNumberFormat="1" applyFont="1" applyFill="1" applyBorder="1" applyAlignment="1" applyProtection="1">
      <alignment horizontal="center" vertical="center"/>
      <protection locked="0"/>
    </xf>
    <xf numFmtId="14" fontId="4" fillId="4" borderId="34" xfId="0" applyNumberFormat="1" applyFont="1" applyFill="1" applyBorder="1" applyAlignment="1" applyProtection="1">
      <alignment horizontal="center" vertical="center"/>
      <protection locked="0"/>
    </xf>
    <xf numFmtId="14" fontId="1" fillId="8" borderId="0" xfId="0" applyNumberFormat="1" applyFont="1" applyFill="1" applyAlignment="1">
      <alignment horizontal="left"/>
    </xf>
    <xf numFmtId="14" fontId="17" fillId="11" borderId="1" xfId="1" applyNumberFormat="1" applyFont="1" applyFill="1" applyAlignment="1" applyProtection="1">
      <alignment horizontal="center" vertical="center"/>
      <protection locked="0"/>
    </xf>
    <xf numFmtId="14" fontId="17" fillId="4" borderId="1" xfId="1" applyNumberFormat="1" applyFont="1" applyFill="1" applyAlignment="1" applyProtection="1">
      <alignment horizontal="center" vertical="center"/>
      <protection locked="0"/>
    </xf>
    <xf numFmtId="14" fontId="17" fillId="11" borderId="1" xfId="1" applyNumberFormat="1" applyFont="1" applyFill="1" applyAlignment="1" applyProtection="1">
      <alignment horizontal="center"/>
      <protection locked="0"/>
    </xf>
    <xf numFmtId="14" fontId="1" fillId="8" borderId="5" xfId="0" applyNumberFormat="1" applyFont="1" applyFill="1" applyBorder="1" applyAlignment="1" applyProtection="1">
      <alignment horizontal="center" vertical="center"/>
      <protection hidden="1"/>
    </xf>
    <xf numFmtId="14" fontId="1" fillId="0" borderId="1" xfId="1" applyNumberFormat="1" applyFont="1" applyFill="1" applyAlignment="1" applyProtection="1">
      <alignment horizontal="center" vertical="center"/>
      <protection hidden="1"/>
    </xf>
    <xf numFmtId="14" fontId="2" fillId="8" borderId="10" xfId="0" applyNumberFormat="1" applyFont="1" applyFill="1" applyBorder="1" applyAlignment="1" applyProtection="1">
      <alignment horizontal="center"/>
      <protection hidden="1"/>
    </xf>
    <xf numFmtId="14" fontId="2" fillId="8" borderId="10" xfId="0" applyNumberFormat="1" applyFont="1" applyFill="1" applyBorder="1" applyAlignment="1" applyProtection="1">
      <alignment horizontal="center"/>
      <protection hidden="1"/>
    </xf>
    <xf numFmtId="0" fontId="0" fillId="12" borderId="0" xfId="0" applyFill="1"/>
  </cellXfs>
  <cellStyles count="2">
    <cellStyle name="Erklärender Text" xfId="1" builtinId="53" customBuiltin="1"/>
    <cellStyle name="Standard"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E6E6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E6E6E6"/>
      <rgbColor rgb="FFCCFFCC"/>
      <rgbColor rgb="FFFFFFDE"/>
      <rgbColor rgb="FFCCCCCC"/>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10080</xdr:colOff>
      <xdr:row>1</xdr:row>
      <xdr:rowOff>162000</xdr:rowOff>
    </xdr:from>
    <xdr:to>
      <xdr:col>3</xdr:col>
      <xdr:colOff>1209600</xdr:colOff>
      <xdr:row>5</xdr:row>
      <xdr:rowOff>85680</xdr:rowOff>
    </xdr:to>
    <xdr:pic>
      <xdr:nvPicPr>
        <xdr:cNvPr id="2" name="Picture 3">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594000" y="340920"/>
          <a:ext cx="1924920" cy="115884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272520</xdr:colOff>
      <xdr:row>3</xdr:row>
      <xdr:rowOff>218520</xdr:rowOff>
    </xdr:from>
    <xdr:to>
      <xdr:col>4</xdr:col>
      <xdr:colOff>323280</xdr:colOff>
      <xdr:row>4</xdr:row>
      <xdr:rowOff>190800</xdr:rowOff>
    </xdr:to>
    <xdr:pic>
      <xdr:nvPicPr>
        <xdr:cNvPr id="2" name="Picture 3">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1137960" y="757440"/>
          <a:ext cx="2044440" cy="1241640"/>
        </a:xfrm>
        <a:prstGeom prst="rect">
          <a:avLst/>
        </a:prstGeom>
        <a:ln>
          <a:noFill/>
        </a:ln>
      </xdr:spPr>
    </xdr:pic>
    <xdr:clientData/>
  </xdr:twoCellAnchor>
  <xdr:twoCellAnchor>
    <xdr:from>
      <xdr:col>0</xdr:col>
      <xdr:colOff>0</xdr:colOff>
      <xdr:row>0</xdr:row>
      <xdr:rowOff>0</xdr:rowOff>
    </xdr:from>
    <xdr:to>
      <xdr:col>33</xdr:col>
      <xdr:colOff>123825</xdr:colOff>
      <xdr:row>41</xdr:row>
      <xdr:rowOff>47625</xdr:rowOff>
    </xdr:to>
    <xdr:sp macro="" textlink="">
      <xdr:nvSpPr>
        <xdr:cNvPr id="2052" name="shapetype_202" hidden="1">
          <a:extLst>
            <a:ext uri="{FF2B5EF4-FFF2-40B4-BE49-F238E27FC236}">
              <a16:creationId xmlns:a16="http://schemas.microsoft.com/office/drawing/2014/main" id="{00000000-0008-0000-0100-000004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33</xdr:col>
      <xdr:colOff>123825</xdr:colOff>
      <xdr:row>41</xdr:row>
      <xdr:rowOff>47625</xdr:rowOff>
    </xdr:to>
    <xdr:sp macro="" textlink="">
      <xdr:nvSpPr>
        <xdr:cNvPr id="2050" name="shapetype_202" hidden="1">
          <a:extLst>
            <a:ext uri="{FF2B5EF4-FFF2-40B4-BE49-F238E27FC236}">
              <a16:creationId xmlns:a16="http://schemas.microsoft.com/office/drawing/2014/main" id="{00000000-0008-0000-0100-000002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371475</xdr:colOff>
      <xdr:row>48</xdr:row>
      <xdr:rowOff>133350</xdr:rowOff>
    </xdr:to>
    <xdr:sp macro="" textlink="">
      <xdr:nvSpPr>
        <xdr:cNvPr id="3076" name="shapetype_202" hidden="1">
          <a:extLst>
            <a:ext uri="{FF2B5EF4-FFF2-40B4-BE49-F238E27FC236}">
              <a16:creationId xmlns:a16="http://schemas.microsoft.com/office/drawing/2014/main" id="{00000000-0008-0000-0300-000004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14</xdr:col>
      <xdr:colOff>371475</xdr:colOff>
      <xdr:row>48</xdr:row>
      <xdr:rowOff>133350</xdr:rowOff>
    </xdr:to>
    <xdr:sp macro="" textlink="">
      <xdr:nvSpPr>
        <xdr:cNvPr id="3074" name="shapetype_202" hidden="1">
          <a:extLst>
            <a:ext uri="{FF2B5EF4-FFF2-40B4-BE49-F238E27FC236}">
              <a16:creationId xmlns:a16="http://schemas.microsoft.com/office/drawing/2014/main" id="{00000000-0008-0000-0300-000002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600075</xdr:colOff>
      <xdr:row>49</xdr:row>
      <xdr:rowOff>104775</xdr:rowOff>
    </xdr:to>
    <xdr:sp macro="" textlink="">
      <xdr:nvSpPr>
        <xdr:cNvPr id="4102" name="shapetype_202" hidden="1">
          <a:extLst>
            <a:ext uri="{FF2B5EF4-FFF2-40B4-BE49-F238E27FC236}">
              <a16:creationId xmlns:a16="http://schemas.microsoft.com/office/drawing/2014/main" id="{00000000-0008-0000-0F00-000006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15</xdr:col>
      <xdr:colOff>600075</xdr:colOff>
      <xdr:row>49</xdr:row>
      <xdr:rowOff>104775</xdr:rowOff>
    </xdr:to>
    <xdr:sp macro="" textlink="">
      <xdr:nvSpPr>
        <xdr:cNvPr id="4100" name="shapetype_202" hidden="1">
          <a:extLst>
            <a:ext uri="{FF2B5EF4-FFF2-40B4-BE49-F238E27FC236}">
              <a16:creationId xmlns:a16="http://schemas.microsoft.com/office/drawing/2014/main" id="{00000000-0008-0000-0F00-000004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15</xdr:col>
      <xdr:colOff>600075</xdr:colOff>
      <xdr:row>49</xdr:row>
      <xdr:rowOff>104775</xdr:rowOff>
    </xdr:to>
    <xdr:sp macro="" textlink="">
      <xdr:nvSpPr>
        <xdr:cNvPr id="4098" name="shapetype_202" hidden="1">
          <a:extLst>
            <a:ext uri="{FF2B5EF4-FFF2-40B4-BE49-F238E27FC236}">
              <a16:creationId xmlns:a16="http://schemas.microsoft.com/office/drawing/2014/main" id="{00000000-0008-0000-0F00-000002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171720</xdr:colOff>
      <xdr:row>2</xdr:row>
      <xdr:rowOff>143640</xdr:rowOff>
    </xdr:from>
    <xdr:to>
      <xdr:col>4</xdr:col>
      <xdr:colOff>655560</xdr:colOff>
      <xdr:row>5</xdr:row>
      <xdr:rowOff>57240</xdr:rowOff>
    </xdr:to>
    <xdr:pic>
      <xdr:nvPicPr>
        <xdr:cNvPr id="2" name="Picture 3">
          <a:extLst>
            <a:ext uri="{FF2B5EF4-FFF2-40B4-BE49-F238E27FC236}">
              <a16:creationId xmlns:a16="http://schemas.microsoft.com/office/drawing/2014/main" id="{00000000-0008-0000-1200-000002000000}"/>
            </a:ext>
          </a:extLst>
        </xdr:cNvPr>
        <xdr:cNvPicPr/>
      </xdr:nvPicPr>
      <xdr:blipFill>
        <a:blip xmlns:r="http://schemas.openxmlformats.org/officeDocument/2006/relationships" r:embed="rId1"/>
        <a:stretch/>
      </xdr:blipFill>
      <xdr:spPr>
        <a:xfrm>
          <a:off x="815400" y="541440"/>
          <a:ext cx="1863000" cy="119124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4490640</xdr:colOff>
      <xdr:row>1</xdr:row>
      <xdr:rowOff>114480</xdr:rowOff>
    </xdr:from>
    <xdr:to>
      <xdr:col>7</xdr:col>
      <xdr:colOff>5697720</xdr:colOff>
      <xdr:row>6</xdr:row>
      <xdr:rowOff>38160</xdr:rowOff>
    </xdr:to>
    <xdr:pic>
      <xdr:nvPicPr>
        <xdr:cNvPr id="3" name="Picture 1" descr="AAAA0004">
          <a:extLst>
            <a:ext uri="{FF2B5EF4-FFF2-40B4-BE49-F238E27FC236}">
              <a16:creationId xmlns:a16="http://schemas.microsoft.com/office/drawing/2014/main" id="{00000000-0008-0000-1300-000003000000}"/>
            </a:ext>
          </a:extLst>
        </xdr:cNvPr>
        <xdr:cNvPicPr/>
      </xdr:nvPicPr>
      <xdr:blipFill>
        <a:blip xmlns:r="http://schemas.openxmlformats.org/officeDocument/2006/relationships" r:embed="rId1"/>
        <a:stretch/>
      </xdr:blipFill>
      <xdr:spPr>
        <a:xfrm>
          <a:off x="4902480" y="276120"/>
          <a:ext cx="1207080" cy="97992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209550</xdr:colOff>
      <xdr:row>247</xdr:row>
      <xdr:rowOff>104775</xdr:rowOff>
    </xdr:to>
    <xdr:sp macro="" textlink="">
      <xdr:nvSpPr>
        <xdr:cNvPr id="7172" name="shapetype_202" hidden="1">
          <a:extLst>
            <a:ext uri="{FF2B5EF4-FFF2-40B4-BE49-F238E27FC236}">
              <a16:creationId xmlns:a16="http://schemas.microsoft.com/office/drawing/2014/main" id="{00000000-0008-0000-1400-0000041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16</xdr:col>
      <xdr:colOff>209550</xdr:colOff>
      <xdr:row>247</xdr:row>
      <xdr:rowOff>104775</xdr:rowOff>
    </xdr:to>
    <xdr:sp macro="" textlink="">
      <xdr:nvSpPr>
        <xdr:cNvPr id="7170" name="shapetype_202" hidden="1">
          <a:extLst>
            <a:ext uri="{FF2B5EF4-FFF2-40B4-BE49-F238E27FC236}">
              <a16:creationId xmlns:a16="http://schemas.microsoft.com/office/drawing/2014/main" id="{00000000-0008-0000-1400-0000021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mailto:HBM49434@T-online.de" TargetMode="Externa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3.bin"/><Relationship Id="rId4" Type="http://schemas.openxmlformats.org/officeDocument/2006/relationships/comments" Target="../comments4.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M290"/>
  <sheetViews>
    <sheetView showGridLines="0" showRowColHeaders="0" zoomScaleNormal="100" workbookViewId="0">
      <pane xSplit="4" ySplit="7" topLeftCell="E8" activePane="bottomRight" state="frozen"/>
      <selection pane="topRight" activeCell="E1" sqref="E1"/>
      <selection pane="bottomLeft" activeCell="A8" sqref="A8"/>
      <selection pane="bottomRight" activeCell="O19" sqref="O19"/>
    </sheetView>
  </sheetViews>
  <sheetFormatPr baseColWidth="10" defaultColWidth="9.140625" defaultRowHeight="12.75" x14ac:dyDescent="0.2"/>
  <cols>
    <col min="1" max="1" width="3.140625"/>
    <col min="2" max="2" width="5.140625"/>
    <col min="3" max="3" width="10.28515625"/>
    <col min="4" max="4" width="24.85546875"/>
    <col min="5" max="5" width="7"/>
    <col min="7" max="8" width="11.7109375"/>
    <col min="9" max="9" width="7.85546875"/>
    <col min="10" max="11" width="11.7109375"/>
    <col min="12" max="12" width="10.7109375"/>
    <col min="13" max="16" width="10.28515625"/>
    <col min="17" max="17" width="10.7109375"/>
    <col min="18" max="24" width="10.28515625"/>
    <col min="25" max="25" width="11.140625"/>
    <col min="26" max="32" width="12.42578125"/>
    <col min="33" max="33" width="11.7109375"/>
    <col min="34" max="35" width="0" hidden="1"/>
    <col min="36" max="1025" width="11.7109375"/>
  </cols>
  <sheetData>
    <row r="1" spans="2:116" ht="14.1" customHeight="1" x14ac:dyDescent="0.2"/>
    <row r="2" spans="2:116" ht="29.1" customHeight="1" x14ac:dyDescent="0.2">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116" ht="33.950000000000003" customHeight="1" x14ac:dyDescent="0.3">
      <c r="B3" s="5"/>
      <c r="C3" s="6"/>
      <c r="D3" s="6"/>
      <c r="E3" s="7" t="s">
        <v>0</v>
      </c>
      <c r="F3" s="4"/>
      <c r="G3" s="4"/>
      <c r="H3" s="6"/>
      <c r="I3" s="6"/>
      <c r="J3" s="6"/>
      <c r="K3" s="4"/>
      <c r="L3" s="8" t="s">
        <v>1</v>
      </c>
      <c r="M3" s="9">
        <f>Stammdaten!M3</f>
        <v>2018</v>
      </c>
      <c r="N3" s="4"/>
      <c r="O3" s="7"/>
      <c r="P3" s="10" t="s">
        <v>0</v>
      </c>
      <c r="Q3" s="4"/>
      <c r="R3" s="6"/>
      <c r="S3" s="6"/>
      <c r="T3" s="4"/>
      <c r="U3" s="4"/>
      <c r="V3" s="7" t="s">
        <v>2</v>
      </c>
      <c r="W3" s="11">
        <f>M3</f>
        <v>2018</v>
      </c>
      <c r="X3" s="4"/>
      <c r="Y3" s="12"/>
      <c r="Z3" s="10" t="s">
        <v>3</v>
      </c>
      <c r="AA3" s="13"/>
      <c r="AB3" s="8"/>
      <c r="AC3" s="8"/>
      <c r="AD3" s="8" t="s">
        <v>2</v>
      </c>
      <c r="AE3" s="11">
        <f>M3</f>
        <v>2018</v>
      </c>
      <c r="AF3" s="8"/>
    </row>
    <row r="4" spans="2:116" ht="17.100000000000001" customHeight="1" x14ac:dyDescent="0.2">
      <c r="B4" s="5"/>
      <c r="C4" s="6"/>
      <c r="D4" s="6"/>
      <c r="E4" s="4"/>
      <c r="F4" s="6"/>
      <c r="G4" s="6"/>
      <c r="H4" s="6"/>
      <c r="I4" s="6"/>
      <c r="J4" s="6"/>
      <c r="K4" s="6"/>
      <c r="L4" s="6"/>
      <c r="M4" s="6"/>
      <c r="N4" s="6"/>
      <c r="O4" s="6"/>
      <c r="P4" s="6"/>
      <c r="Q4" s="6"/>
      <c r="R4" s="6"/>
      <c r="S4" s="6"/>
      <c r="T4" s="6"/>
      <c r="U4" s="6"/>
      <c r="V4" s="6"/>
      <c r="W4" s="6"/>
      <c r="X4" s="6"/>
      <c r="Y4" s="6"/>
      <c r="Z4" s="6"/>
      <c r="AA4" s="6"/>
      <c r="AB4" s="6"/>
      <c r="AC4" s="6"/>
      <c r="AD4" s="6"/>
      <c r="AE4" s="6"/>
      <c r="AF4" s="6"/>
    </row>
    <row r="5" spans="2:116" ht="17.100000000000001" customHeight="1" x14ac:dyDescent="0.2">
      <c r="B5" s="5"/>
      <c r="C5" s="4"/>
      <c r="D5" s="4"/>
      <c r="E5" s="4"/>
      <c r="F5" s="6"/>
      <c r="G5" s="6"/>
      <c r="H5" s="6"/>
      <c r="I5" s="6"/>
      <c r="J5" s="6"/>
      <c r="K5" s="6"/>
      <c r="L5" s="14" t="s">
        <v>4</v>
      </c>
      <c r="M5" s="15">
        <v>1</v>
      </c>
      <c r="N5" s="4"/>
      <c r="O5" s="6"/>
      <c r="P5" s="6"/>
      <c r="Q5" s="4"/>
      <c r="R5" s="4"/>
      <c r="S5" s="6"/>
      <c r="T5" s="6"/>
      <c r="U5" s="6"/>
      <c r="V5" s="16" t="s">
        <v>4</v>
      </c>
      <c r="W5" s="15">
        <v>2</v>
      </c>
      <c r="X5" s="4"/>
      <c r="Y5" s="6"/>
      <c r="Z5" s="6"/>
      <c r="AA5" s="6"/>
      <c r="AB5" s="16"/>
      <c r="AC5" s="16"/>
      <c r="AD5" s="14" t="s">
        <v>4</v>
      </c>
      <c r="AE5" s="15">
        <v>3</v>
      </c>
      <c r="AF5" s="17"/>
    </row>
    <row r="6" spans="2:116" ht="17.100000000000001" customHeight="1" x14ac:dyDescent="0.2">
      <c r="B6" s="5"/>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2:116" ht="60" x14ac:dyDescent="0.25">
      <c r="B7" s="5"/>
      <c r="C7" s="18" t="s">
        <v>5</v>
      </c>
      <c r="D7" s="18" t="s">
        <v>6</v>
      </c>
      <c r="E7" s="18" t="s">
        <v>7</v>
      </c>
      <c r="F7" s="18" t="s">
        <v>8</v>
      </c>
      <c r="G7" s="18" t="s">
        <v>9</v>
      </c>
      <c r="H7" s="18" t="s">
        <v>10</v>
      </c>
      <c r="I7" s="18" t="s">
        <v>11</v>
      </c>
      <c r="J7" s="18" t="s">
        <v>12</v>
      </c>
      <c r="K7" s="18" t="s">
        <v>13</v>
      </c>
      <c r="L7" s="18" t="s">
        <v>14</v>
      </c>
      <c r="M7" s="18" t="s">
        <v>15</v>
      </c>
      <c r="N7" s="18" t="s">
        <v>16</v>
      </c>
      <c r="O7" s="18" t="s">
        <v>17</v>
      </c>
      <c r="P7" s="18" t="s">
        <v>18</v>
      </c>
      <c r="Q7" s="18" t="s">
        <v>19</v>
      </c>
      <c r="R7" s="18" t="s">
        <v>20</v>
      </c>
      <c r="S7" s="18" t="s">
        <v>21</v>
      </c>
      <c r="T7" s="18" t="s">
        <v>22</v>
      </c>
      <c r="U7" s="18" t="s">
        <v>23</v>
      </c>
      <c r="V7" s="18" t="s">
        <v>24</v>
      </c>
      <c r="W7" s="18" t="s">
        <v>25</v>
      </c>
      <c r="X7" s="18" t="s">
        <v>26</v>
      </c>
      <c r="Y7" s="18" t="s">
        <v>27</v>
      </c>
      <c r="Z7" s="18" t="s">
        <v>28</v>
      </c>
      <c r="AA7" s="18" t="s">
        <v>29</v>
      </c>
      <c r="AB7" s="18" t="s">
        <v>30</v>
      </c>
      <c r="AC7" s="18" t="s">
        <v>31</v>
      </c>
      <c r="AD7" s="18" t="s">
        <v>32</v>
      </c>
      <c r="AE7" s="18" t="s">
        <v>33</v>
      </c>
      <c r="AF7" s="6"/>
    </row>
    <row r="8" spans="2:116" ht="17.100000000000001" customHeight="1" x14ac:dyDescent="0.25">
      <c r="B8" s="5"/>
      <c r="C8" s="19">
        <v>1</v>
      </c>
      <c r="D8" s="20" t="str">
        <f>IF(Stammdaten!E9="","",Stammdaten!E9)</f>
        <v>yxyz</v>
      </c>
      <c r="E8" s="21">
        <f>IF(D8="","",Stammdaten!D9)</f>
        <v>1</v>
      </c>
      <c r="F8" s="22">
        <f>IF(D8="","",Stammdaten!H9)</f>
        <v>93</v>
      </c>
      <c r="G8" s="323">
        <f>IF(D8="","",IF(Stammdaten!F9="","",IF(Stammdaten!F9&gt;$G$49,Stammdaten!F9,$G$49)))</f>
        <v>43101</v>
      </c>
      <c r="H8" s="323">
        <f>IF(D8="","",IF(Stammdaten!G9&lt;&gt;"",Stammdaten!G9,$G$49+$D$49))</f>
        <v>43465</v>
      </c>
      <c r="I8" s="23">
        <f t="shared" ref="I8:I27" si="0">IF(D8="","",IF(F8=0,0,H8-G8)+1)</f>
        <v>365</v>
      </c>
      <c r="J8" s="24">
        <f t="shared" ref="J8:J27" si="1">IF(D8="","",I8*F8)</f>
        <v>33945</v>
      </c>
      <c r="K8" s="25">
        <f t="shared" ref="K8:K27" si="2">IF(D8="","",IF(E8=1,I8/$O$79,IF(E8=2,I8/$P$79,IF(E8=3,I8/$Q$79,IF(E8=4,I8/$S$79,IF(E8=5,I8/$T$79,IF(E8&gt;5,AH8)))))))</f>
        <v>0.25</v>
      </c>
      <c r="L8" s="25">
        <f t="shared" ref="L8:L27" si="3">IF(D8="","",IF(E8=1,J8/$D$79,IF(E8=2,J8/$E$79,IF(E8=3,J8/$F$79,IF(E8=4,J8/$G$79,IF(E8=5,J8/$H$79,IF(E8&gt;5,AI8)))))))</f>
        <v>0.25</v>
      </c>
      <c r="M8" s="26">
        <f t="shared" ref="M8:M27" si="4">IF(D8="","",N89*L8)</f>
        <v>189.51</v>
      </c>
      <c r="N8" s="26">
        <f>IF(D8="","",IF(F8=0,0,(Stammdaten!O9*N119)+(Stammdaten!P9*AB119)+(Stammdaten!Q9*AO119)+(Stammdaten!R9*(BA119+BM119+BY119)))/365*I8)</f>
        <v>110.4</v>
      </c>
      <c r="O8" s="26">
        <f t="shared" ref="O8:O27" si="5">IF(D8="","",AB89*K8)</f>
        <v>44</v>
      </c>
      <c r="P8" s="26">
        <f>IF(D8="","",IF(Stammdaten!R60=0,0,IF(AB149=0,0,IF(Stammdaten!R60&gt;9,AB149/N149*Stammdaten!R60,(Stammdaten!R60/Stammdaten!O90)*AB149))))</f>
        <v>180.12707434052757</v>
      </c>
      <c r="Q8" s="26">
        <f>IF(D8="","",IF(Stammdaten!AO60=0,0,IF(BC149=0,0,IF(Stammdaten!AO60&gt;9,BC149/AQ149*Stammdaten!AO60,(Stammdaten!AO60/Stammdaten!AG90)*BC149))))</f>
        <v>150.69999999999999</v>
      </c>
      <c r="R8" s="26">
        <f t="shared" ref="R8:R27" si="6">IF(D8="","",N179*L8)</f>
        <v>0</v>
      </c>
      <c r="S8" s="26">
        <f t="shared" ref="S8:S27" si="7">IF(D8="","",N209*L8)</f>
        <v>72.257499999999993</v>
      </c>
      <c r="T8" s="26">
        <f t="shared" ref="T8:T27" si="8">IF(D8="","",AA209*L8)</f>
        <v>194.6</v>
      </c>
      <c r="U8" s="26">
        <f t="shared" ref="U8:U27" si="9">IF(D8="","",AA239*I8)</f>
        <v>0</v>
      </c>
      <c r="V8" s="26">
        <f t="shared" ref="V8:V27" si="10">IF(D8="","",AZ209*L8)</f>
        <v>43.982500000000002</v>
      </c>
      <c r="W8" s="26">
        <f t="shared" ref="W8:W27" si="11">IF(S8="","",BL209*L8)</f>
        <v>0</v>
      </c>
      <c r="X8" s="26">
        <f t="shared" ref="X8:X27" si="12">IF(D8="","",BX209*L8)</f>
        <v>0</v>
      </c>
      <c r="Y8" s="26">
        <f t="shared" ref="Y8:Y27" si="13">IF(D8="","",CJ209*L8)</f>
        <v>3.75</v>
      </c>
      <c r="Z8" s="26">
        <f t="shared" ref="Z8:Z27" si="14">IF(D8="","",SUM(M8:Y8))</f>
        <v>989.32707434052736</v>
      </c>
      <c r="AA8" s="26">
        <f>IF(D8="","",Stammdaten!J9*12/$D$49*I8)</f>
        <v>962.63736263736257</v>
      </c>
      <c r="AB8" s="26">
        <f>IF(E8="","",Heizkosten!L7)</f>
        <v>0</v>
      </c>
      <c r="AC8" s="26">
        <f>IF(E8="","",Diverses!L7)</f>
        <v>-15</v>
      </c>
      <c r="AD8" s="26">
        <f>IF(D8="","",Vorjahr!K7)</f>
        <v>0</v>
      </c>
      <c r="AE8" s="27">
        <f t="shared" ref="AE8:AE27" si="15">IF(D8="","",Z8-AA8+AB8+AC8+AD8)</f>
        <v>11.689711703164789</v>
      </c>
      <c r="AF8" s="6"/>
      <c r="AH8" s="25">
        <f t="shared" ref="AH8:AH27" si="16">IF(D8="","",IF(E8=6,I8/$U$79,IF(E8=7,I8/$J$79,IF(E8=8,I8/$W$79,IF(E8=9,I8/$X$79,IF(E8=10,I8/$Y$79,0))))))</f>
        <v>0</v>
      </c>
      <c r="AI8" s="25">
        <f t="shared" ref="AI8:AI27" si="17">IF(D8="","",IF(E8=6,J8/$U$79,IF(E8=7,J8/$J$79,IF(E8=8,J8/$W$79,IF(E8=9,J8/$X$79,IF(E8=10,J8/$Y$79,0))))))</f>
        <v>0</v>
      </c>
      <c r="DL8" s="28" t="s">
        <v>34</v>
      </c>
    </row>
    <row r="9" spans="2:116" ht="17.100000000000001" customHeight="1" x14ac:dyDescent="0.2">
      <c r="B9" s="5"/>
      <c r="C9" s="19">
        <v>2</v>
      </c>
      <c r="D9" s="20" t="str">
        <f>IF(Stammdaten!E10="","",Stammdaten!E10)</f>
        <v>zylk</v>
      </c>
      <c r="E9" s="21">
        <f>IF(D9="","",Stammdaten!D10)</f>
        <v>1</v>
      </c>
      <c r="F9" s="22">
        <f>IF(D9="","",Stammdaten!H10)</f>
        <v>93</v>
      </c>
      <c r="G9" s="323">
        <f>IF(D9="","",IF(Stammdaten!F10="","",IF(Stammdaten!F10&gt;$G$49,Stammdaten!F10,$G$49)))</f>
        <v>43101</v>
      </c>
      <c r="H9" s="323">
        <f>IF(D9="","",IF(Stammdaten!G10&lt;&gt;"",Stammdaten!G10,$G$49+$D$49))</f>
        <v>43465</v>
      </c>
      <c r="I9" s="23">
        <f t="shared" si="0"/>
        <v>365</v>
      </c>
      <c r="J9" s="24">
        <f t="shared" si="1"/>
        <v>33945</v>
      </c>
      <c r="K9" s="25">
        <f t="shared" si="2"/>
        <v>0.25</v>
      </c>
      <c r="L9" s="25">
        <f t="shared" si="3"/>
        <v>0.25</v>
      </c>
      <c r="M9" s="26">
        <f t="shared" si="4"/>
        <v>189.51</v>
      </c>
      <c r="N9" s="26">
        <f>IF(D9="","",IF(F9=0,0,(Stammdaten!O10*N120)+(Stammdaten!P10*AB120)+(Stammdaten!Q10*AO120)+(Stammdaten!R10*(BA120+BM120+BY120)))/365*I9)</f>
        <v>0</v>
      </c>
      <c r="O9" s="26">
        <f t="shared" si="5"/>
        <v>44</v>
      </c>
      <c r="P9" s="26">
        <f>IF(D9="","",IF(Stammdaten!R61=0,0,IF(AB150=0,0,IF(Stammdaten!R61&gt;9,AB150/N150*Stammdaten!R61,(Stammdaten!R61/Stammdaten!O91)*AB150))))</f>
        <v>0</v>
      </c>
      <c r="Q9" s="26">
        <f>IF(D9="","",IF(Stammdaten!AO61=0,0,IF(BC150=0,0,IF(Stammdaten!AO61&gt;9,BC150/AQ150*Stammdaten!AO61,(Stammdaten!AO61/Stammdaten!AG91)*BC150))))</f>
        <v>0</v>
      </c>
      <c r="R9" s="26">
        <f t="shared" si="6"/>
        <v>0</v>
      </c>
      <c r="S9" s="26">
        <f t="shared" si="7"/>
        <v>72.257499999999993</v>
      </c>
      <c r="T9" s="26">
        <f t="shared" si="8"/>
        <v>194.6</v>
      </c>
      <c r="U9" s="26">
        <f t="shared" si="9"/>
        <v>0</v>
      </c>
      <c r="V9" s="26">
        <f t="shared" si="10"/>
        <v>43.982500000000002</v>
      </c>
      <c r="W9" s="26">
        <f t="shared" si="11"/>
        <v>0</v>
      </c>
      <c r="X9" s="26">
        <f t="shared" si="12"/>
        <v>0</v>
      </c>
      <c r="Y9" s="26">
        <f t="shared" si="13"/>
        <v>3.75</v>
      </c>
      <c r="Z9" s="26">
        <f t="shared" si="14"/>
        <v>548.09999999999991</v>
      </c>
      <c r="AA9" s="26">
        <f>IF(D9="","",Stammdaten!J10*12/$D$49*I9)</f>
        <v>962.63736263736257</v>
      </c>
      <c r="AB9" s="26">
        <f>IF(E9="","",Heizkosten!L8)</f>
        <v>0</v>
      </c>
      <c r="AC9" s="26">
        <f>IF(E9="","",Diverses!L8)</f>
        <v>0</v>
      </c>
      <c r="AD9" s="26">
        <f>IF(D9="","",Vorjahr!K8)</f>
        <v>0</v>
      </c>
      <c r="AE9" s="27">
        <f t="shared" si="15"/>
        <v>-414.53736263736266</v>
      </c>
      <c r="AF9" s="6"/>
      <c r="AH9" s="25">
        <f t="shared" si="16"/>
        <v>0</v>
      </c>
      <c r="AI9" s="25">
        <f t="shared" si="17"/>
        <v>0</v>
      </c>
    </row>
    <row r="10" spans="2:116" ht="17.100000000000001" customHeight="1" x14ac:dyDescent="0.2">
      <c r="B10" s="5"/>
      <c r="C10" s="19">
        <v>3</v>
      </c>
      <c r="D10" s="20" t="str">
        <f>IF(Stammdaten!E11="","",Stammdaten!E11)</f>
        <v>lkdl</v>
      </c>
      <c r="E10" s="21">
        <f>IF(D10="","",Stammdaten!D11)</f>
        <v>1</v>
      </c>
      <c r="F10" s="22">
        <f>IF(D10="","",Stammdaten!H11)</f>
        <v>93</v>
      </c>
      <c r="G10" s="323">
        <f>IF(D10="","",IF(Stammdaten!F11="","",IF(Stammdaten!F11&gt;$G$49,Stammdaten!F11,$G$49)))</f>
        <v>43101</v>
      </c>
      <c r="H10" s="323">
        <f>IF(D10="","",IF(Stammdaten!G11&lt;&gt;"",Stammdaten!G11,$G$49+$D$49))</f>
        <v>43465</v>
      </c>
      <c r="I10" s="23">
        <f t="shared" si="0"/>
        <v>365</v>
      </c>
      <c r="J10" s="24">
        <f t="shared" si="1"/>
        <v>33945</v>
      </c>
      <c r="K10" s="25">
        <f t="shared" si="2"/>
        <v>0.25</v>
      </c>
      <c r="L10" s="25">
        <f t="shared" si="3"/>
        <v>0.25</v>
      </c>
      <c r="M10" s="26">
        <f t="shared" si="4"/>
        <v>189.51</v>
      </c>
      <c r="N10" s="26">
        <f>IF(D10="","",IF(F10=0,0,(Stammdaten!O11*N121)+(Stammdaten!P11*AB121)+(Stammdaten!Q11*AO121)+(Stammdaten!R11*(BA121+BM121+BY121)))/365*I10)</f>
        <v>0</v>
      </c>
      <c r="O10" s="26">
        <f t="shared" si="5"/>
        <v>44</v>
      </c>
      <c r="P10" s="26">
        <f>IF(D10="","",IF(Stammdaten!R62=0,0,IF(AB151=0,0,IF(Stammdaten!R62&gt;9,AB151/N151*Stammdaten!R62,(Stammdaten!R62/Stammdaten!O92)*AB151))))</f>
        <v>0</v>
      </c>
      <c r="Q10" s="26">
        <f>IF(D10="","",IF(Stammdaten!AO62=0,0,IF(BC151=0,0,IF(Stammdaten!AO62&gt;9,BC151/AQ151*Stammdaten!AO62,(Stammdaten!AO62/Stammdaten!AG92)*BC151))))</f>
        <v>0</v>
      </c>
      <c r="R10" s="26">
        <f t="shared" si="6"/>
        <v>0</v>
      </c>
      <c r="S10" s="26">
        <f t="shared" si="7"/>
        <v>72.257499999999993</v>
      </c>
      <c r="T10" s="26">
        <f t="shared" si="8"/>
        <v>194.6</v>
      </c>
      <c r="U10" s="26">
        <f t="shared" si="9"/>
        <v>0</v>
      </c>
      <c r="V10" s="26">
        <f t="shared" si="10"/>
        <v>43.982500000000002</v>
      </c>
      <c r="W10" s="26">
        <f t="shared" si="11"/>
        <v>0</v>
      </c>
      <c r="X10" s="26">
        <f t="shared" si="12"/>
        <v>0</v>
      </c>
      <c r="Y10" s="26">
        <f t="shared" si="13"/>
        <v>3.75</v>
      </c>
      <c r="Z10" s="26">
        <f t="shared" si="14"/>
        <v>548.09999999999991</v>
      </c>
      <c r="AA10" s="26">
        <f>IF(D10="","",Stammdaten!J11*12/$D$49*I10)</f>
        <v>962.63736263736257</v>
      </c>
      <c r="AB10" s="26">
        <f>IF(E10="","",Heizkosten!L9)</f>
        <v>0</v>
      </c>
      <c r="AC10" s="26">
        <f>IF(E10="","",Diverses!L9)</f>
        <v>0</v>
      </c>
      <c r="AD10" s="26">
        <f>IF(D10="","",Vorjahr!K9)</f>
        <v>0</v>
      </c>
      <c r="AE10" s="27">
        <f t="shared" si="15"/>
        <v>-414.53736263736266</v>
      </c>
      <c r="AF10" s="6"/>
      <c r="AH10" s="25">
        <f t="shared" si="16"/>
        <v>0</v>
      </c>
      <c r="AI10" s="25">
        <f t="shared" si="17"/>
        <v>0</v>
      </c>
    </row>
    <row r="11" spans="2:116" ht="17.100000000000001" customHeight="1" x14ac:dyDescent="0.2">
      <c r="B11" s="5"/>
      <c r="C11" s="19">
        <v>4</v>
      </c>
      <c r="D11" s="20" t="str">
        <f>IF(Stammdaten!E12="","",Stammdaten!E12)</f>
        <v>oldks</v>
      </c>
      <c r="E11" s="21">
        <f>IF(D11="","",Stammdaten!D12)</f>
        <v>1</v>
      </c>
      <c r="F11" s="22">
        <f>IF(D11="","",Stammdaten!H12)</f>
        <v>93</v>
      </c>
      <c r="G11" s="323">
        <f>IF(D11="","",IF(Stammdaten!F12="","",IF(Stammdaten!F12&gt;$G$49,Stammdaten!F12,$G$49)))</f>
        <v>43101</v>
      </c>
      <c r="H11" s="323">
        <f>IF(D11="","",IF(Stammdaten!G12&lt;&gt;"",Stammdaten!G12,$G$49+$D$49))</f>
        <v>43465</v>
      </c>
      <c r="I11" s="23">
        <f t="shared" si="0"/>
        <v>365</v>
      </c>
      <c r="J11" s="24">
        <f t="shared" si="1"/>
        <v>33945</v>
      </c>
      <c r="K11" s="25">
        <f t="shared" si="2"/>
        <v>0.25</v>
      </c>
      <c r="L11" s="25">
        <f t="shared" si="3"/>
        <v>0.25</v>
      </c>
      <c r="M11" s="26">
        <f t="shared" si="4"/>
        <v>189.51</v>
      </c>
      <c r="N11" s="26">
        <f>IF(D11="","",IF(F11=0,0,(Stammdaten!O12*N122)+(Stammdaten!P12*AB122)+(Stammdaten!Q12*AO122)+(Stammdaten!R12*(BA122+BM122+BY122)))/365*I11)</f>
        <v>0</v>
      </c>
      <c r="O11" s="26">
        <f t="shared" si="5"/>
        <v>44</v>
      </c>
      <c r="P11" s="26">
        <f>IF(D11="","",IF(Stammdaten!R63=0,0,IF(AB152=0,0,IF(Stammdaten!R63&gt;9,AB152/N152*Stammdaten!R63,(Stammdaten!R63/Stammdaten!O93)*AB152))))</f>
        <v>0</v>
      </c>
      <c r="Q11" s="26">
        <f>IF(D11="","",IF(Stammdaten!AO63=0,0,IF(BC152=0,0,IF(Stammdaten!AO63&gt;9,BC152/AQ152*Stammdaten!AO63,(Stammdaten!AO63/Stammdaten!AG93)*BC152))))</f>
        <v>0</v>
      </c>
      <c r="R11" s="26">
        <f t="shared" si="6"/>
        <v>0</v>
      </c>
      <c r="S11" s="26">
        <f t="shared" si="7"/>
        <v>72.257499999999993</v>
      </c>
      <c r="T11" s="26">
        <f t="shared" si="8"/>
        <v>194.6</v>
      </c>
      <c r="U11" s="26">
        <f t="shared" si="9"/>
        <v>0</v>
      </c>
      <c r="V11" s="26">
        <f t="shared" si="10"/>
        <v>43.982500000000002</v>
      </c>
      <c r="W11" s="26">
        <f t="shared" si="11"/>
        <v>0</v>
      </c>
      <c r="X11" s="26">
        <f t="shared" si="12"/>
        <v>0</v>
      </c>
      <c r="Y11" s="26">
        <f t="shared" si="13"/>
        <v>3.75</v>
      </c>
      <c r="Z11" s="26">
        <f t="shared" si="14"/>
        <v>548.09999999999991</v>
      </c>
      <c r="AA11" s="26">
        <f>IF(D11="","",Stammdaten!J12*12/$D$49*I11)</f>
        <v>962.63736263736257</v>
      </c>
      <c r="AB11" s="26">
        <f>IF(E11="","",Heizkosten!L10)</f>
        <v>0</v>
      </c>
      <c r="AC11" s="26">
        <f>IF(E11="","",Diverses!L10)</f>
        <v>0</v>
      </c>
      <c r="AD11" s="26">
        <f>IF(D11="","",Vorjahr!K10)</f>
        <v>0</v>
      </c>
      <c r="AE11" s="27">
        <f t="shared" si="15"/>
        <v>-414.53736263736266</v>
      </c>
      <c r="AF11" s="6"/>
      <c r="AH11" s="25">
        <f t="shared" si="16"/>
        <v>0</v>
      </c>
      <c r="AI11" s="25">
        <f t="shared" si="17"/>
        <v>0</v>
      </c>
    </row>
    <row r="12" spans="2:116" ht="17.100000000000001" customHeight="1" x14ac:dyDescent="0.2">
      <c r="B12" s="5"/>
      <c r="C12" s="19">
        <v>5</v>
      </c>
      <c r="D12" s="20" t="str">
        <f>IF(Stammdaten!E13="","",Stammdaten!E13)</f>
        <v/>
      </c>
      <c r="E12" s="21" t="str">
        <f>IF(D12="","",Stammdaten!D13)</f>
        <v/>
      </c>
      <c r="F12" s="22" t="str">
        <f>IF(D12="","",Stammdaten!H13)</f>
        <v/>
      </c>
      <c r="G12" s="323" t="str">
        <f>IF(D12="","",IF(Stammdaten!F13="","",IF(Stammdaten!F13&gt;$G$49,Stammdaten!F13,$G$49)))</f>
        <v/>
      </c>
      <c r="H12" s="323" t="str">
        <f>IF(D12="","",IF(Stammdaten!G13&lt;&gt;"",Stammdaten!G13,$G$49+$D$49))</f>
        <v/>
      </c>
      <c r="I12" s="23" t="str">
        <f t="shared" si="0"/>
        <v/>
      </c>
      <c r="J12" s="24" t="str">
        <f t="shared" si="1"/>
        <v/>
      </c>
      <c r="K12" s="25" t="str">
        <f t="shared" si="2"/>
        <v/>
      </c>
      <c r="L12" s="25" t="str">
        <f t="shared" si="3"/>
        <v/>
      </c>
      <c r="M12" s="26" t="str">
        <f t="shared" si="4"/>
        <v/>
      </c>
      <c r="N12" s="26" t="str">
        <f>IF(D12="","",IF(F12=0,0,(Stammdaten!O13*N123)+(Stammdaten!P13*AB123)+(Stammdaten!Q13*AO123)+(Stammdaten!R13*(BA123+BM123+BY123)))/365*I12)</f>
        <v/>
      </c>
      <c r="O12" s="26" t="str">
        <f t="shared" si="5"/>
        <v/>
      </c>
      <c r="P12" s="26" t="str">
        <f>IF(D12="","",IF(Stammdaten!R64=0,0,IF(AB153=0,0,IF(Stammdaten!R64&gt;9,AB153/N153*Stammdaten!R64,(Stammdaten!R64/Stammdaten!O94)*AB153))))</f>
        <v/>
      </c>
      <c r="Q12" s="26" t="str">
        <f>IF(D12="","",IF(Stammdaten!AO64=0,0,IF(BC153=0,0,IF(Stammdaten!AO64&gt;9,BC153/AQ153*Stammdaten!AO64,(Stammdaten!AO64/Stammdaten!AG94)*BC153))))</f>
        <v/>
      </c>
      <c r="R12" s="26" t="str">
        <f t="shared" si="6"/>
        <v/>
      </c>
      <c r="S12" s="26" t="str">
        <f t="shared" si="7"/>
        <v/>
      </c>
      <c r="T12" s="26" t="str">
        <f t="shared" si="8"/>
        <v/>
      </c>
      <c r="U12" s="26" t="str">
        <f t="shared" si="9"/>
        <v/>
      </c>
      <c r="V12" s="26" t="str">
        <f t="shared" si="10"/>
        <v/>
      </c>
      <c r="W12" s="26" t="str">
        <f t="shared" si="11"/>
        <v/>
      </c>
      <c r="X12" s="26" t="str">
        <f t="shared" si="12"/>
        <v/>
      </c>
      <c r="Y12" s="26" t="str">
        <f t="shared" si="13"/>
        <v/>
      </c>
      <c r="Z12" s="26" t="str">
        <f t="shared" si="14"/>
        <v/>
      </c>
      <c r="AA12" s="26" t="str">
        <f>IF(D12="","",Stammdaten!J13*12/$D$49*I12)</f>
        <v/>
      </c>
      <c r="AB12" s="26" t="str">
        <f>IF(E12="","",Heizkosten!L11)</f>
        <v/>
      </c>
      <c r="AC12" s="26" t="str">
        <f>IF(E12="","",Diverses!L11)</f>
        <v/>
      </c>
      <c r="AD12" s="26" t="str">
        <f>IF(D12="","",Vorjahr!K11)</f>
        <v/>
      </c>
      <c r="AE12" s="27" t="str">
        <f t="shared" si="15"/>
        <v/>
      </c>
      <c r="AF12" s="6"/>
      <c r="AH12" s="25" t="str">
        <f t="shared" si="16"/>
        <v/>
      </c>
      <c r="AI12" s="25" t="str">
        <f t="shared" si="17"/>
        <v/>
      </c>
    </row>
    <row r="13" spans="2:116" ht="17.100000000000001" customHeight="1" x14ac:dyDescent="0.2">
      <c r="B13" s="5"/>
      <c r="C13" s="19">
        <v>6</v>
      </c>
      <c r="D13" s="20" t="str">
        <f>IF(Stammdaten!E14="","",Stammdaten!E14)</f>
        <v/>
      </c>
      <c r="E13" s="21" t="str">
        <f>IF(D13="","",Stammdaten!D14)</f>
        <v/>
      </c>
      <c r="F13" s="22" t="str">
        <f>IF(D13="","",Stammdaten!H14)</f>
        <v/>
      </c>
      <c r="G13" s="323" t="str">
        <f>IF(D13="","",IF(Stammdaten!F14="","",IF(Stammdaten!F14&gt;$G$49,Stammdaten!F14,$G$49)))</f>
        <v/>
      </c>
      <c r="H13" s="323" t="str">
        <f>IF(D13="","",IF(Stammdaten!G14&lt;&gt;"",Stammdaten!G14,$G$49+$D$49))</f>
        <v/>
      </c>
      <c r="I13" s="23" t="str">
        <f t="shared" si="0"/>
        <v/>
      </c>
      <c r="J13" s="24" t="str">
        <f t="shared" si="1"/>
        <v/>
      </c>
      <c r="K13" s="25" t="str">
        <f t="shared" si="2"/>
        <v/>
      </c>
      <c r="L13" s="25" t="str">
        <f t="shared" si="3"/>
        <v/>
      </c>
      <c r="M13" s="26" t="str">
        <f t="shared" si="4"/>
        <v/>
      </c>
      <c r="N13" s="26" t="str">
        <f>IF(D13="","",IF(F13=0,0,(Stammdaten!O14*N124)+(Stammdaten!P14*AB124)+(Stammdaten!Q14*AO124)+(Stammdaten!R14*(BA124+BM124+BY124)))/365*I13)</f>
        <v/>
      </c>
      <c r="O13" s="26" t="str">
        <f t="shared" si="5"/>
        <v/>
      </c>
      <c r="P13" s="26" t="str">
        <f>IF(D13="","",IF(Stammdaten!R65=0,0,IF(AB154=0,0,IF(Stammdaten!R65&gt;9,AB154/N154*Stammdaten!R65,(Stammdaten!R65/Stammdaten!O95)*AB154))))</f>
        <v/>
      </c>
      <c r="Q13" s="26" t="str">
        <f>IF(D13="","",IF(Stammdaten!AO65=0,0,IF(BC154=0,0,IF(Stammdaten!AO65&gt;9,BC154/AQ154*Stammdaten!AO65,(Stammdaten!AO65/Stammdaten!AG95)*BC154))))</f>
        <v/>
      </c>
      <c r="R13" s="26" t="str">
        <f t="shared" si="6"/>
        <v/>
      </c>
      <c r="S13" s="26" t="str">
        <f t="shared" si="7"/>
        <v/>
      </c>
      <c r="T13" s="26" t="str">
        <f t="shared" si="8"/>
        <v/>
      </c>
      <c r="U13" s="26" t="str">
        <f t="shared" si="9"/>
        <v/>
      </c>
      <c r="V13" s="26" t="str">
        <f t="shared" si="10"/>
        <v/>
      </c>
      <c r="W13" s="26" t="str">
        <f t="shared" si="11"/>
        <v/>
      </c>
      <c r="X13" s="26" t="str">
        <f t="shared" si="12"/>
        <v/>
      </c>
      <c r="Y13" s="26" t="str">
        <f t="shared" si="13"/>
        <v/>
      </c>
      <c r="Z13" s="26" t="str">
        <f t="shared" si="14"/>
        <v/>
      </c>
      <c r="AA13" s="26" t="str">
        <f>IF(D13="","",Stammdaten!J14*12/$D$49*I13)</f>
        <v/>
      </c>
      <c r="AB13" s="26" t="str">
        <f>IF(E13="","",Heizkosten!L12)</f>
        <v/>
      </c>
      <c r="AC13" s="26" t="str">
        <f>IF(E13="","",Diverses!L12)</f>
        <v/>
      </c>
      <c r="AD13" s="26" t="str">
        <f>IF(D13="","",Vorjahr!K12)</f>
        <v/>
      </c>
      <c r="AE13" s="27" t="str">
        <f t="shared" si="15"/>
        <v/>
      </c>
      <c r="AF13" s="6"/>
      <c r="AH13" s="25" t="str">
        <f t="shared" si="16"/>
        <v/>
      </c>
      <c r="AI13" s="25" t="str">
        <f t="shared" si="17"/>
        <v/>
      </c>
    </row>
    <row r="14" spans="2:116" ht="17.100000000000001" customHeight="1" x14ac:dyDescent="0.2">
      <c r="B14" s="5"/>
      <c r="C14" s="19">
        <v>7</v>
      </c>
      <c r="D14" s="20" t="str">
        <f>IF(Stammdaten!E15="","",Stammdaten!E15)</f>
        <v/>
      </c>
      <c r="E14" s="21" t="str">
        <f>IF(D14="","",Stammdaten!D15)</f>
        <v/>
      </c>
      <c r="F14" s="22" t="str">
        <f>IF(D14="","",Stammdaten!H15)</f>
        <v/>
      </c>
      <c r="G14" s="323" t="str">
        <f>IF(D14="","",IF(Stammdaten!F15="","",IF(Stammdaten!F15&gt;$G$49,Stammdaten!F15,$G$49)))</f>
        <v/>
      </c>
      <c r="H14" s="323" t="str">
        <f>IF(D14="","",IF(Stammdaten!G15&lt;&gt;"",Stammdaten!G15,$G$49+$D$49))</f>
        <v/>
      </c>
      <c r="I14" s="23" t="str">
        <f t="shared" si="0"/>
        <v/>
      </c>
      <c r="J14" s="24" t="str">
        <f t="shared" si="1"/>
        <v/>
      </c>
      <c r="K14" s="25" t="str">
        <f t="shared" si="2"/>
        <v/>
      </c>
      <c r="L14" s="25" t="str">
        <f t="shared" si="3"/>
        <v/>
      </c>
      <c r="M14" s="26" t="str">
        <f t="shared" si="4"/>
        <v/>
      </c>
      <c r="N14" s="26" t="str">
        <f>IF(D14="","",IF(F14=0,0,(Stammdaten!O15*N125)+(Stammdaten!P15*AB125)+(Stammdaten!Q15*AO125)+(Stammdaten!R15*(BA125+BM125+BY125)))/365*I14)</f>
        <v/>
      </c>
      <c r="O14" s="26" t="str">
        <f t="shared" si="5"/>
        <v/>
      </c>
      <c r="P14" s="26" t="str">
        <f>IF(D14="","",IF(Stammdaten!R66=0,0,IF(AB155=0,0,IF(Stammdaten!R66&gt;9,AB155/N155*Stammdaten!R66,(Stammdaten!R66/Stammdaten!O96)*AB155))))</f>
        <v/>
      </c>
      <c r="Q14" s="26" t="str">
        <f>IF(D14="","",IF(Stammdaten!AO66=0,0,IF(BC155=0,0,IF(Stammdaten!AO66&gt;9,BC155/AQ155*Stammdaten!AO66,(Stammdaten!AO66/Stammdaten!AG96)*BC155))))</f>
        <v/>
      </c>
      <c r="R14" s="26" t="str">
        <f t="shared" si="6"/>
        <v/>
      </c>
      <c r="S14" s="26" t="str">
        <f t="shared" si="7"/>
        <v/>
      </c>
      <c r="T14" s="26" t="str">
        <f t="shared" si="8"/>
        <v/>
      </c>
      <c r="U14" s="26" t="str">
        <f t="shared" si="9"/>
        <v/>
      </c>
      <c r="V14" s="26" t="str">
        <f t="shared" si="10"/>
        <v/>
      </c>
      <c r="W14" s="26" t="str">
        <f t="shared" si="11"/>
        <v/>
      </c>
      <c r="X14" s="26" t="str">
        <f t="shared" si="12"/>
        <v/>
      </c>
      <c r="Y14" s="26" t="str">
        <f t="shared" si="13"/>
        <v/>
      </c>
      <c r="Z14" s="26" t="str">
        <f t="shared" si="14"/>
        <v/>
      </c>
      <c r="AA14" s="26" t="str">
        <f>IF(D14="","",Stammdaten!J15*12/$D$49*I14)</f>
        <v/>
      </c>
      <c r="AB14" s="26" t="str">
        <f>IF(E14="","",Heizkosten!L13)</f>
        <v/>
      </c>
      <c r="AC14" s="26" t="str">
        <f>IF(E14="","",Diverses!L13)</f>
        <v/>
      </c>
      <c r="AD14" s="26" t="str">
        <f>IF(D14="","",Vorjahr!K13)</f>
        <v/>
      </c>
      <c r="AE14" s="27" t="str">
        <f t="shared" si="15"/>
        <v/>
      </c>
      <c r="AF14" s="6"/>
      <c r="AH14" s="25" t="str">
        <f t="shared" si="16"/>
        <v/>
      </c>
      <c r="AI14" s="25" t="str">
        <f t="shared" si="17"/>
        <v/>
      </c>
    </row>
    <row r="15" spans="2:116" ht="17.100000000000001" customHeight="1" x14ac:dyDescent="0.2">
      <c r="B15" s="5"/>
      <c r="C15" s="19">
        <v>8</v>
      </c>
      <c r="D15" s="20" t="str">
        <f>IF(Stammdaten!E16="","",Stammdaten!E16)</f>
        <v/>
      </c>
      <c r="E15" s="21" t="str">
        <f>IF(D15="","",Stammdaten!D16)</f>
        <v/>
      </c>
      <c r="F15" s="22" t="str">
        <f>IF(D15="","",Stammdaten!H16)</f>
        <v/>
      </c>
      <c r="G15" s="323" t="str">
        <f>IF(D15="","",IF(Stammdaten!F16="","",IF(Stammdaten!F16&gt;$G$49,Stammdaten!F16,$G$49)))</f>
        <v/>
      </c>
      <c r="H15" s="323" t="str">
        <f>IF(D15="","",IF(Stammdaten!G16&lt;&gt;"",Stammdaten!G16,$G$49+$D$49))</f>
        <v/>
      </c>
      <c r="I15" s="23" t="str">
        <f t="shared" si="0"/>
        <v/>
      </c>
      <c r="J15" s="24" t="str">
        <f t="shared" si="1"/>
        <v/>
      </c>
      <c r="K15" s="25" t="str">
        <f t="shared" si="2"/>
        <v/>
      </c>
      <c r="L15" s="25" t="str">
        <f t="shared" si="3"/>
        <v/>
      </c>
      <c r="M15" s="26" t="str">
        <f t="shared" si="4"/>
        <v/>
      </c>
      <c r="N15" s="26" t="str">
        <f>IF(D15="","",IF(F15=0,0,(Stammdaten!O16*N126)+(Stammdaten!P16*AB126)+(Stammdaten!Q16*AO126)+(Stammdaten!R16*(BA126+BM126+BY126)))/365*I15)</f>
        <v/>
      </c>
      <c r="O15" s="26" t="str">
        <f t="shared" si="5"/>
        <v/>
      </c>
      <c r="P15" s="26" t="str">
        <f>IF(D15="","",IF(Stammdaten!R67=0,0,IF(AB156=0,0,IF(Stammdaten!R67&gt;9,AB156/N156*Stammdaten!R67,(Stammdaten!R67/Stammdaten!O97)*AB156))))</f>
        <v/>
      </c>
      <c r="Q15" s="26" t="str">
        <f>IF(D15="","",IF(Stammdaten!AO67=0,0,IF(BC156=0,0,IF(Stammdaten!AO67&gt;9,BC156/AQ156*Stammdaten!AO67,(Stammdaten!AO67/Stammdaten!AG97)*BC156))))</f>
        <v/>
      </c>
      <c r="R15" s="26" t="str">
        <f t="shared" si="6"/>
        <v/>
      </c>
      <c r="S15" s="26" t="str">
        <f t="shared" si="7"/>
        <v/>
      </c>
      <c r="T15" s="26" t="str">
        <f t="shared" si="8"/>
        <v/>
      </c>
      <c r="U15" s="26" t="str">
        <f t="shared" si="9"/>
        <v/>
      </c>
      <c r="V15" s="26" t="str">
        <f t="shared" si="10"/>
        <v/>
      </c>
      <c r="W15" s="26" t="str">
        <f t="shared" si="11"/>
        <v/>
      </c>
      <c r="X15" s="26" t="str">
        <f t="shared" si="12"/>
        <v/>
      </c>
      <c r="Y15" s="26" t="str">
        <f t="shared" si="13"/>
        <v/>
      </c>
      <c r="Z15" s="26" t="str">
        <f t="shared" si="14"/>
        <v/>
      </c>
      <c r="AA15" s="26" t="str">
        <f>IF(D15="","",Stammdaten!J16*12/$D$49*I15)</f>
        <v/>
      </c>
      <c r="AB15" s="26" t="str">
        <f>IF(E15="","",Heizkosten!L14)</f>
        <v/>
      </c>
      <c r="AC15" s="26" t="str">
        <f>IF(E15="","",Diverses!L14)</f>
        <v/>
      </c>
      <c r="AD15" s="26" t="str">
        <f>IF(D15="","",Vorjahr!K14)</f>
        <v/>
      </c>
      <c r="AE15" s="27" t="str">
        <f t="shared" si="15"/>
        <v/>
      </c>
      <c r="AF15" s="6"/>
      <c r="AH15" s="25" t="str">
        <f t="shared" si="16"/>
        <v/>
      </c>
      <c r="AI15" s="25" t="str">
        <f t="shared" si="17"/>
        <v/>
      </c>
    </row>
    <row r="16" spans="2:116" ht="17.100000000000001" customHeight="1" x14ac:dyDescent="0.2">
      <c r="B16" s="5"/>
      <c r="C16" s="19">
        <v>9</v>
      </c>
      <c r="D16" s="20" t="str">
        <f>IF(Stammdaten!E17="","",Stammdaten!E17)</f>
        <v/>
      </c>
      <c r="E16" s="21" t="str">
        <f>IF(D16="","",Stammdaten!D17)</f>
        <v/>
      </c>
      <c r="F16" s="22" t="str">
        <f>IF(D16="","",Stammdaten!H17)</f>
        <v/>
      </c>
      <c r="G16" s="323" t="str">
        <f>IF(D16="","",IF(Stammdaten!F17="","",IF(Stammdaten!F17&gt;$G$49,Stammdaten!F17,$G$49)))</f>
        <v/>
      </c>
      <c r="H16" s="323" t="str">
        <f>IF(D16="","",IF(Stammdaten!G17&lt;&gt;"",Stammdaten!G17,$G$49+$D$49))</f>
        <v/>
      </c>
      <c r="I16" s="23" t="str">
        <f t="shared" si="0"/>
        <v/>
      </c>
      <c r="J16" s="24" t="str">
        <f t="shared" si="1"/>
        <v/>
      </c>
      <c r="K16" s="25" t="str">
        <f t="shared" si="2"/>
        <v/>
      </c>
      <c r="L16" s="25" t="str">
        <f t="shared" si="3"/>
        <v/>
      </c>
      <c r="M16" s="26" t="str">
        <f t="shared" si="4"/>
        <v/>
      </c>
      <c r="N16" s="26" t="str">
        <f>IF(D16="","",IF(F16=0,0,(Stammdaten!O17*N127)+(Stammdaten!P17*AB127)+(Stammdaten!Q17*AO127)+(Stammdaten!R17*(BA127+BM127+BY127)))/365*I16)</f>
        <v/>
      </c>
      <c r="O16" s="26" t="str">
        <f t="shared" si="5"/>
        <v/>
      </c>
      <c r="P16" s="26" t="str">
        <f>IF(D16="","",IF(Stammdaten!R68=0,0,IF(AB157=0,0,IF(Stammdaten!R68&gt;9,AB157/N157*Stammdaten!R68,(Stammdaten!R68/Stammdaten!O98)*AB157))))</f>
        <v/>
      </c>
      <c r="Q16" s="26" t="str">
        <f>IF(D16="","",IF(Stammdaten!AO68=0,0,IF(BC157=0,0,IF(Stammdaten!AO68&gt;9,BC157/AQ157*Stammdaten!AO68,(Stammdaten!AO68/Stammdaten!AG98)*BC157))))</f>
        <v/>
      </c>
      <c r="R16" s="26" t="str">
        <f t="shared" si="6"/>
        <v/>
      </c>
      <c r="S16" s="26" t="str">
        <f t="shared" si="7"/>
        <v/>
      </c>
      <c r="T16" s="26" t="str">
        <f t="shared" si="8"/>
        <v/>
      </c>
      <c r="U16" s="26" t="str">
        <f t="shared" si="9"/>
        <v/>
      </c>
      <c r="V16" s="26" t="str">
        <f t="shared" si="10"/>
        <v/>
      </c>
      <c r="W16" s="26" t="str">
        <f t="shared" si="11"/>
        <v/>
      </c>
      <c r="X16" s="26" t="str">
        <f t="shared" si="12"/>
        <v/>
      </c>
      <c r="Y16" s="26" t="str">
        <f t="shared" si="13"/>
        <v/>
      </c>
      <c r="Z16" s="26" t="str">
        <f t="shared" si="14"/>
        <v/>
      </c>
      <c r="AA16" s="26" t="str">
        <f>IF(D16="","",Stammdaten!J17*12/365*I16)</f>
        <v/>
      </c>
      <c r="AB16" s="26" t="str">
        <f>IF(E16="","",Heizkosten!L15)</f>
        <v/>
      </c>
      <c r="AC16" s="26" t="str">
        <f>IF(E16="","",Diverses!L15)</f>
        <v/>
      </c>
      <c r="AD16" s="26" t="str">
        <f>IF(D16="","",Vorjahr!K15)</f>
        <v/>
      </c>
      <c r="AE16" s="27" t="str">
        <f t="shared" si="15"/>
        <v/>
      </c>
      <c r="AF16" s="6"/>
      <c r="AH16" s="25" t="str">
        <f t="shared" si="16"/>
        <v/>
      </c>
      <c r="AI16" s="25" t="str">
        <f t="shared" si="17"/>
        <v/>
      </c>
    </row>
    <row r="17" spans="2:35" ht="17.100000000000001" customHeight="1" x14ac:dyDescent="0.2">
      <c r="B17" s="5"/>
      <c r="C17" s="19">
        <v>10</v>
      </c>
      <c r="D17" s="20" t="str">
        <f>IF(Stammdaten!E18="","",Stammdaten!E18)</f>
        <v/>
      </c>
      <c r="E17" s="21" t="str">
        <f>IF(D17="","",Stammdaten!D18)</f>
        <v/>
      </c>
      <c r="F17" s="22" t="str">
        <f>IF(D17="","",Stammdaten!H18)</f>
        <v/>
      </c>
      <c r="G17" s="323" t="str">
        <f>IF(D17="","",IF(Stammdaten!F18="","",IF(Stammdaten!F18&gt;$G$49,Stammdaten!F18,$G$49)))</f>
        <v/>
      </c>
      <c r="H17" s="323" t="str">
        <f>IF(D17="","",IF(Stammdaten!G18&lt;&gt;"",Stammdaten!G18,$G$49+$D$49))</f>
        <v/>
      </c>
      <c r="I17" s="23" t="str">
        <f t="shared" si="0"/>
        <v/>
      </c>
      <c r="J17" s="24" t="str">
        <f t="shared" si="1"/>
        <v/>
      </c>
      <c r="K17" s="25" t="str">
        <f t="shared" si="2"/>
        <v/>
      </c>
      <c r="L17" s="25" t="str">
        <f t="shared" si="3"/>
        <v/>
      </c>
      <c r="M17" s="26" t="str">
        <f t="shared" si="4"/>
        <v/>
      </c>
      <c r="N17" s="26" t="str">
        <f>IF(D17="","",IF(F17=0,0,(Stammdaten!O18*N128)+(Stammdaten!P18*AB128)+(Stammdaten!Q18*AO128)+(Stammdaten!R18*(BA128+BM128+BY128)))/365*I17)</f>
        <v/>
      </c>
      <c r="O17" s="26" t="str">
        <f t="shared" si="5"/>
        <v/>
      </c>
      <c r="P17" s="26" t="str">
        <f>IF(D17="","",IF(Stammdaten!R69=0,0,IF(AB158=0,0,IF(Stammdaten!R69&gt;9,AB158/N158*Stammdaten!R69,(Stammdaten!R69/Stammdaten!O99)*AB158))))</f>
        <v/>
      </c>
      <c r="Q17" s="26" t="str">
        <f>IF(D17="","",IF(Stammdaten!AO69=0,0,IF(BC158=0,0,IF(Stammdaten!AO69&gt;9,BC158/AQ158*Stammdaten!AO69,(Stammdaten!AO69/Stammdaten!AG99)*BC158))))</f>
        <v/>
      </c>
      <c r="R17" s="26" t="str">
        <f t="shared" si="6"/>
        <v/>
      </c>
      <c r="S17" s="26" t="str">
        <f t="shared" si="7"/>
        <v/>
      </c>
      <c r="T17" s="26" t="str">
        <f t="shared" si="8"/>
        <v/>
      </c>
      <c r="U17" s="26" t="str">
        <f t="shared" si="9"/>
        <v/>
      </c>
      <c r="V17" s="26" t="str">
        <f t="shared" si="10"/>
        <v/>
      </c>
      <c r="W17" s="26" t="str">
        <f t="shared" si="11"/>
        <v/>
      </c>
      <c r="X17" s="26" t="str">
        <f t="shared" si="12"/>
        <v/>
      </c>
      <c r="Y17" s="26" t="str">
        <f t="shared" si="13"/>
        <v/>
      </c>
      <c r="Z17" s="26" t="str">
        <f t="shared" si="14"/>
        <v/>
      </c>
      <c r="AA17" s="26" t="str">
        <f>IF(D17="","",Stammdaten!J18*12/$D$49*I17)</f>
        <v/>
      </c>
      <c r="AB17" s="26" t="str">
        <f>IF(E17="","",Heizkosten!L16)</f>
        <v/>
      </c>
      <c r="AC17" s="26" t="str">
        <f>IF(E17="","",Diverses!L16)</f>
        <v/>
      </c>
      <c r="AD17" s="26" t="str">
        <f>IF(D17="","",Vorjahr!K16)</f>
        <v/>
      </c>
      <c r="AE17" s="27" t="str">
        <f t="shared" si="15"/>
        <v/>
      </c>
      <c r="AF17" s="6"/>
      <c r="AH17" s="25" t="str">
        <f t="shared" si="16"/>
        <v/>
      </c>
      <c r="AI17" s="25" t="str">
        <f t="shared" si="17"/>
        <v/>
      </c>
    </row>
    <row r="18" spans="2:35" ht="17.100000000000001" customHeight="1" x14ac:dyDescent="0.2">
      <c r="B18" s="5"/>
      <c r="C18" s="19">
        <v>11</v>
      </c>
      <c r="D18" s="20" t="str">
        <f>IF(Stammdaten!E19="","",Stammdaten!E19)</f>
        <v/>
      </c>
      <c r="E18" s="21" t="str">
        <f>IF(D18="","",Stammdaten!D19)</f>
        <v/>
      </c>
      <c r="F18" s="22" t="str">
        <f>IF(D18="","",Stammdaten!H19)</f>
        <v/>
      </c>
      <c r="G18" s="323" t="str">
        <f>IF(D18="","",IF(Stammdaten!F19="","",IF(Stammdaten!F19&gt;$G$49,Stammdaten!F19,$G$49)))</f>
        <v/>
      </c>
      <c r="H18" s="323" t="str">
        <f>IF(D18="","",IF(Stammdaten!G19&lt;&gt;"",Stammdaten!G19,$G$49+$D$49))</f>
        <v/>
      </c>
      <c r="I18" s="23" t="str">
        <f t="shared" si="0"/>
        <v/>
      </c>
      <c r="J18" s="24" t="str">
        <f t="shared" si="1"/>
        <v/>
      </c>
      <c r="K18" s="25" t="str">
        <f t="shared" si="2"/>
        <v/>
      </c>
      <c r="L18" s="25" t="str">
        <f t="shared" si="3"/>
        <v/>
      </c>
      <c r="M18" s="26" t="str">
        <f t="shared" si="4"/>
        <v/>
      </c>
      <c r="N18" s="26" t="str">
        <f>IF(D18="","",IF(F18=0,0,(Stammdaten!O19*N129)+(Stammdaten!P19*AB129)+(Stammdaten!Q19*AO129)+(Stammdaten!R19*(BA129+BM129+BY129)))/365*I18)</f>
        <v/>
      </c>
      <c r="O18" s="26" t="str">
        <f t="shared" si="5"/>
        <v/>
      </c>
      <c r="P18" s="26" t="str">
        <f>IF(D18="","",IF(Stammdaten!R70=0,0,IF(AB159=0,0,IF(Stammdaten!R70&gt;9,AB159/N159*Stammdaten!R70,(Stammdaten!R70/Stammdaten!O100)*AB159))))</f>
        <v/>
      </c>
      <c r="Q18" s="26" t="str">
        <f>IF(D18="","",IF(Stammdaten!AO70=0,0,IF(BC159=0,0,IF(Stammdaten!AO70&gt;9,BC159/AQ159*Stammdaten!AO70,(Stammdaten!AO70/Stammdaten!AG100)*BC159))))</f>
        <v/>
      </c>
      <c r="R18" s="26" t="str">
        <f t="shared" si="6"/>
        <v/>
      </c>
      <c r="S18" s="26" t="str">
        <f t="shared" si="7"/>
        <v/>
      </c>
      <c r="T18" s="26" t="str">
        <f t="shared" si="8"/>
        <v/>
      </c>
      <c r="U18" s="26" t="str">
        <f t="shared" si="9"/>
        <v/>
      </c>
      <c r="V18" s="26" t="str">
        <f t="shared" si="10"/>
        <v/>
      </c>
      <c r="W18" s="26" t="str">
        <f t="shared" si="11"/>
        <v/>
      </c>
      <c r="X18" s="26" t="str">
        <f t="shared" si="12"/>
        <v/>
      </c>
      <c r="Y18" s="26" t="str">
        <f t="shared" si="13"/>
        <v/>
      </c>
      <c r="Z18" s="26" t="str">
        <f t="shared" si="14"/>
        <v/>
      </c>
      <c r="AA18" s="26" t="str">
        <f>IF(D18="","",Stammdaten!J19*12/$D$49*I18)</f>
        <v/>
      </c>
      <c r="AB18" s="26" t="str">
        <f>IF(E18="","",Heizkosten!L17)</f>
        <v/>
      </c>
      <c r="AC18" s="26" t="str">
        <f>IF(E18="","",Diverses!L17)</f>
        <v/>
      </c>
      <c r="AD18" s="26" t="str">
        <f>IF(D18="","",Vorjahr!K17)</f>
        <v/>
      </c>
      <c r="AE18" s="27" t="str">
        <f t="shared" si="15"/>
        <v/>
      </c>
      <c r="AF18" s="6"/>
      <c r="AH18" s="25" t="str">
        <f t="shared" si="16"/>
        <v/>
      </c>
      <c r="AI18" s="25" t="str">
        <f t="shared" si="17"/>
        <v/>
      </c>
    </row>
    <row r="19" spans="2:35" ht="17.100000000000001" customHeight="1" x14ac:dyDescent="0.2">
      <c r="B19" s="5"/>
      <c r="C19" s="19">
        <v>12</v>
      </c>
      <c r="D19" s="20" t="str">
        <f>IF(Stammdaten!E20="","",Stammdaten!E20)</f>
        <v/>
      </c>
      <c r="E19" s="21" t="str">
        <f>IF(D19="","",Stammdaten!D20)</f>
        <v/>
      </c>
      <c r="F19" s="22" t="str">
        <f>IF(D19="","",Stammdaten!H20)</f>
        <v/>
      </c>
      <c r="G19" s="323" t="str">
        <f>IF(D19="","",IF(Stammdaten!F20="","",IF(Stammdaten!F20&gt;$G$49,Stammdaten!F20,$G$49)))</f>
        <v/>
      </c>
      <c r="H19" s="323" t="str">
        <f>IF(D19="","",IF(Stammdaten!G20&lt;&gt;"",Stammdaten!G20,$G$49+$D$49))</f>
        <v/>
      </c>
      <c r="I19" s="23" t="str">
        <f t="shared" si="0"/>
        <v/>
      </c>
      <c r="J19" s="24" t="str">
        <f t="shared" si="1"/>
        <v/>
      </c>
      <c r="K19" s="25" t="str">
        <f t="shared" si="2"/>
        <v/>
      </c>
      <c r="L19" s="25" t="str">
        <f t="shared" si="3"/>
        <v/>
      </c>
      <c r="M19" s="26" t="str">
        <f t="shared" si="4"/>
        <v/>
      </c>
      <c r="N19" s="26" t="str">
        <f>IF(D19="","",IF(F19=0,0,(Stammdaten!O20*N130)+(Stammdaten!P20*AB130)+(Stammdaten!Q20*AO130)+(Stammdaten!R20*(BA130+BM130+BY130)))/365*I19)</f>
        <v/>
      </c>
      <c r="O19" s="26" t="str">
        <f t="shared" si="5"/>
        <v/>
      </c>
      <c r="P19" s="26" t="str">
        <f>IF(D19="","",IF(Stammdaten!R71=0,0,IF(AB160=0,0,IF(Stammdaten!R71&gt;9,AB160/N160*Stammdaten!R71,(Stammdaten!R71/Stammdaten!O101)*AB160))))</f>
        <v/>
      </c>
      <c r="Q19" s="26" t="str">
        <f>IF(D19="","",IF(Stammdaten!AO71=0,0,IF(BC160=0,0,IF(Stammdaten!AO71&gt;9,BC160/AQ160*Stammdaten!AO71,(Stammdaten!AO71/Stammdaten!AG101)*BC160))))</f>
        <v/>
      </c>
      <c r="R19" s="26" t="str">
        <f t="shared" si="6"/>
        <v/>
      </c>
      <c r="S19" s="26" t="str">
        <f t="shared" si="7"/>
        <v/>
      </c>
      <c r="T19" s="26" t="str">
        <f t="shared" si="8"/>
        <v/>
      </c>
      <c r="U19" s="26" t="str">
        <f t="shared" si="9"/>
        <v/>
      </c>
      <c r="V19" s="26" t="str">
        <f t="shared" si="10"/>
        <v/>
      </c>
      <c r="W19" s="26" t="str">
        <f t="shared" si="11"/>
        <v/>
      </c>
      <c r="X19" s="26" t="str">
        <f t="shared" si="12"/>
        <v/>
      </c>
      <c r="Y19" s="26" t="str">
        <f t="shared" si="13"/>
        <v/>
      </c>
      <c r="Z19" s="26" t="str">
        <f t="shared" si="14"/>
        <v/>
      </c>
      <c r="AA19" s="26" t="str">
        <f>IF(D19="","",Stammdaten!J20*12/$D$49*I19)</f>
        <v/>
      </c>
      <c r="AB19" s="26" t="str">
        <f>IF(E19="","",Heizkosten!L18)</f>
        <v/>
      </c>
      <c r="AC19" s="26" t="str">
        <f>IF(E19="","",Diverses!L18)</f>
        <v/>
      </c>
      <c r="AD19" s="26" t="str">
        <f>IF(D19="","",Vorjahr!K18)</f>
        <v/>
      </c>
      <c r="AE19" s="27" t="str">
        <f t="shared" si="15"/>
        <v/>
      </c>
      <c r="AF19" s="6"/>
      <c r="AH19" s="25" t="str">
        <f t="shared" si="16"/>
        <v/>
      </c>
      <c r="AI19" s="25" t="str">
        <f t="shared" si="17"/>
        <v/>
      </c>
    </row>
    <row r="20" spans="2:35" ht="17.100000000000001" customHeight="1" x14ac:dyDescent="0.2">
      <c r="B20" s="5"/>
      <c r="C20" s="19">
        <v>13</v>
      </c>
      <c r="D20" s="20" t="str">
        <f>IF(Stammdaten!E21="","",Stammdaten!E21)</f>
        <v/>
      </c>
      <c r="E20" s="21" t="str">
        <f>IF(D20="","",Stammdaten!D21)</f>
        <v/>
      </c>
      <c r="F20" s="22" t="str">
        <f>IF(D20="","",Stammdaten!H21)</f>
        <v/>
      </c>
      <c r="G20" s="323" t="str">
        <f>IF(D20="","",IF(Stammdaten!F21="","",IF(Stammdaten!F21&gt;$G$49,Stammdaten!F21,$G$49)))</f>
        <v/>
      </c>
      <c r="H20" s="323" t="str">
        <f>IF(D20="","",IF(Stammdaten!G21&lt;&gt;"",Stammdaten!G21,$G$49+$D$49))</f>
        <v/>
      </c>
      <c r="I20" s="23" t="str">
        <f t="shared" si="0"/>
        <v/>
      </c>
      <c r="J20" s="24" t="str">
        <f t="shared" si="1"/>
        <v/>
      </c>
      <c r="K20" s="25" t="str">
        <f t="shared" si="2"/>
        <v/>
      </c>
      <c r="L20" s="25" t="str">
        <f t="shared" si="3"/>
        <v/>
      </c>
      <c r="M20" s="26" t="str">
        <f t="shared" si="4"/>
        <v/>
      </c>
      <c r="N20" s="26" t="str">
        <f>IF(D20="","",IF(F20=0,0,(Stammdaten!O21*N131)+(Stammdaten!P21*AB131)+(Stammdaten!Q21*AO131)+(Stammdaten!R21*(BA131+BM131+BY131)))/365*I20)</f>
        <v/>
      </c>
      <c r="O20" s="26" t="str">
        <f t="shared" si="5"/>
        <v/>
      </c>
      <c r="P20" s="26" t="str">
        <f>IF(D20="","",IF(Stammdaten!R72=0,0,IF(AB161=0,0,IF(Stammdaten!R72&gt;9,AB161/N161*Stammdaten!R72,(Stammdaten!R72/Stammdaten!O102)*AB161))))</f>
        <v/>
      </c>
      <c r="Q20" s="26" t="str">
        <f>IF(D20="","",IF(Stammdaten!AO72=0,0,IF(BC161=0,0,IF(Stammdaten!AO72&gt;9,BC161/AQ161*Stammdaten!AO72,(Stammdaten!AO72/Stammdaten!AG102)*BC161))))</f>
        <v/>
      </c>
      <c r="R20" s="26" t="str">
        <f t="shared" si="6"/>
        <v/>
      </c>
      <c r="S20" s="26" t="str">
        <f t="shared" si="7"/>
        <v/>
      </c>
      <c r="T20" s="26" t="str">
        <f t="shared" si="8"/>
        <v/>
      </c>
      <c r="U20" s="26" t="str">
        <f t="shared" si="9"/>
        <v/>
      </c>
      <c r="V20" s="26" t="str">
        <f t="shared" si="10"/>
        <v/>
      </c>
      <c r="W20" s="26" t="str">
        <f t="shared" si="11"/>
        <v/>
      </c>
      <c r="X20" s="26" t="str">
        <f t="shared" si="12"/>
        <v/>
      </c>
      <c r="Y20" s="26" t="str">
        <f t="shared" si="13"/>
        <v/>
      </c>
      <c r="Z20" s="26" t="str">
        <f t="shared" si="14"/>
        <v/>
      </c>
      <c r="AA20" s="26" t="str">
        <f>IF(D20="","",Stammdaten!J21*12/$D$49*I20)</f>
        <v/>
      </c>
      <c r="AB20" s="26" t="str">
        <f>IF(E20="","",Heizkosten!L19)</f>
        <v/>
      </c>
      <c r="AC20" s="26" t="str">
        <f>IF(E20="","",Diverses!L19)</f>
        <v/>
      </c>
      <c r="AD20" s="26" t="str">
        <f>IF(D20="","",Vorjahr!K19)</f>
        <v/>
      </c>
      <c r="AE20" s="27" t="str">
        <f t="shared" si="15"/>
        <v/>
      </c>
      <c r="AF20" s="6"/>
      <c r="AH20" s="25" t="str">
        <f t="shared" si="16"/>
        <v/>
      </c>
      <c r="AI20" s="25" t="str">
        <f t="shared" si="17"/>
        <v/>
      </c>
    </row>
    <row r="21" spans="2:35" ht="17.100000000000001" customHeight="1" x14ac:dyDescent="0.2">
      <c r="B21" s="5"/>
      <c r="C21" s="19">
        <v>14</v>
      </c>
      <c r="D21" s="20" t="str">
        <f>IF(Stammdaten!E22="","",Stammdaten!E22)</f>
        <v/>
      </c>
      <c r="E21" s="21" t="str">
        <f>IF(D21="","",Stammdaten!D22)</f>
        <v/>
      </c>
      <c r="F21" s="22" t="str">
        <f>IF(D21="","",Stammdaten!H22)</f>
        <v/>
      </c>
      <c r="G21" s="323" t="str">
        <f>IF(D21="","",IF(Stammdaten!F22="","",IF(Stammdaten!F22&gt;$G$49,Stammdaten!F22,$G$49)))</f>
        <v/>
      </c>
      <c r="H21" s="323" t="str">
        <f>IF(D21="","",IF(Stammdaten!G22&lt;&gt;"",Stammdaten!G22,$G$49+$D$49))</f>
        <v/>
      </c>
      <c r="I21" s="23" t="str">
        <f t="shared" si="0"/>
        <v/>
      </c>
      <c r="J21" s="24" t="str">
        <f t="shared" si="1"/>
        <v/>
      </c>
      <c r="K21" s="25" t="str">
        <f t="shared" si="2"/>
        <v/>
      </c>
      <c r="L21" s="25" t="str">
        <f t="shared" si="3"/>
        <v/>
      </c>
      <c r="M21" s="26" t="str">
        <f t="shared" si="4"/>
        <v/>
      </c>
      <c r="N21" s="26" t="str">
        <f>IF(D21="","",IF(F21=0,0,(Stammdaten!O22*N132)+(Stammdaten!P22*AB132)+(Stammdaten!Q22*AO132)+(Stammdaten!R22*(BA132+BM132+BY132)))/365*I21)</f>
        <v/>
      </c>
      <c r="O21" s="26" t="str">
        <f t="shared" si="5"/>
        <v/>
      </c>
      <c r="P21" s="26" t="str">
        <f>IF(D21="","",IF(Stammdaten!R73=0,0,IF(AB162=0,0,IF(Stammdaten!R73&gt;9,AB162/N162*Stammdaten!R73,(Stammdaten!R73/Stammdaten!O103)*AB162))))</f>
        <v/>
      </c>
      <c r="Q21" s="26" t="str">
        <f>IF(D21="","",IF(Stammdaten!AO73=0,0,IF(BC162=0,0,IF(Stammdaten!AO73&gt;9,BC162/AQ162*Stammdaten!AO73,(Stammdaten!AO73/Stammdaten!AG103)*BC162))))</f>
        <v/>
      </c>
      <c r="R21" s="26" t="str">
        <f t="shared" si="6"/>
        <v/>
      </c>
      <c r="S21" s="26" t="str">
        <f t="shared" si="7"/>
        <v/>
      </c>
      <c r="T21" s="26" t="str">
        <f t="shared" si="8"/>
        <v/>
      </c>
      <c r="U21" s="26" t="str">
        <f t="shared" si="9"/>
        <v/>
      </c>
      <c r="V21" s="26" t="str">
        <f t="shared" si="10"/>
        <v/>
      </c>
      <c r="W21" s="26" t="str">
        <f t="shared" si="11"/>
        <v/>
      </c>
      <c r="X21" s="26" t="str">
        <f t="shared" si="12"/>
        <v/>
      </c>
      <c r="Y21" s="26" t="str">
        <f t="shared" si="13"/>
        <v/>
      </c>
      <c r="Z21" s="26" t="str">
        <f t="shared" si="14"/>
        <v/>
      </c>
      <c r="AA21" s="26" t="str">
        <f>IF(D21="","",Stammdaten!J22*12/$D$49*I21)</f>
        <v/>
      </c>
      <c r="AB21" s="26" t="str">
        <f>IF(E21="","",Heizkosten!L20)</f>
        <v/>
      </c>
      <c r="AC21" s="26" t="str">
        <f>IF(E21="","",Diverses!L20)</f>
        <v/>
      </c>
      <c r="AD21" s="26" t="str">
        <f>IF(D21="","",Vorjahr!K20)</f>
        <v/>
      </c>
      <c r="AE21" s="27" t="str">
        <f t="shared" si="15"/>
        <v/>
      </c>
      <c r="AF21" s="6"/>
      <c r="AH21" s="25" t="str">
        <f t="shared" si="16"/>
        <v/>
      </c>
      <c r="AI21" s="25" t="str">
        <f t="shared" si="17"/>
        <v/>
      </c>
    </row>
    <row r="22" spans="2:35" ht="17.100000000000001" customHeight="1" x14ac:dyDescent="0.2">
      <c r="B22" s="5"/>
      <c r="C22" s="19">
        <v>15</v>
      </c>
      <c r="D22" s="20" t="str">
        <f>IF(Stammdaten!E23="","",Stammdaten!E23)</f>
        <v/>
      </c>
      <c r="E22" s="21" t="str">
        <f>IF(D22="","",Stammdaten!D23)</f>
        <v/>
      </c>
      <c r="F22" s="22" t="str">
        <f>IF(D22="","",Stammdaten!H23)</f>
        <v/>
      </c>
      <c r="G22" s="323" t="str">
        <f>IF(D22="","",IF(Stammdaten!F23="","",IF(Stammdaten!F23&gt;$G$49,Stammdaten!F23,$G$49)))</f>
        <v/>
      </c>
      <c r="H22" s="323" t="str">
        <f>IF(D22="","",IF(Stammdaten!G23&lt;&gt;"",Stammdaten!G23,$G$49+$D$49))</f>
        <v/>
      </c>
      <c r="I22" s="23" t="str">
        <f t="shared" si="0"/>
        <v/>
      </c>
      <c r="J22" s="24" t="str">
        <f t="shared" si="1"/>
        <v/>
      </c>
      <c r="K22" s="25" t="str">
        <f t="shared" si="2"/>
        <v/>
      </c>
      <c r="L22" s="25" t="str">
        <f t="shared" si="3"/>
        <v/>
      </c>
      <c r="M22" s="26" t="str">
        <f t="shared" si="4"/>
        <v/>
      </c>
      <c r="N22" s="26" t="str">
        <f>IF(D22="","",IF(F22=0,0,(Stammdaten!O23*N133)+(Stammdaten!P23*AB133)+(Stammdaten!Q23*AO133)+(Stammdaten!R23*(BA133+BM133+BY133)))/365*I22)</f>
        <v/>
      </c>
      <c r="O22" s="26" t="str">
        <f t="shared" si="5"/>
        <v/>
      </c>
      <c r="P22" s="26" t="str">
        <f>IF(D22="","",IF(Stammdaten!R74=0,0,IF(AB163=0,0,IF(Stammdaten!R74&gt;9,AB163/N163*Stammdaten!R74,(Stammdaten!R74/Stammdaten!O104)*AB163))))</f>
        <v/>
      </c>
      <c r="Q22" s="26" t="str">
        <f>IF(D22="","",IF(Stammdaten!AO74=0,0,IF(BC163=0,0,IF(Stammdaten!AO74&gt;9,BC163/AQ163*Stammdaten!AO74,(Stammdaten!AO74/Stammdaten!AG104)*BC163))))</f>
        <v/>
      </c>
      <c r="R22" s="26" t="str">
        <f t="shared" si="6"/>
        <v/>
      </c>
      <c r="S22" s="26" t="str">
        <f t="shared" si="7"/>
        <v/>
      </c>
      <c r="T22" s="26" t="str">
        <f t="shared" si="8"/>
        <v/>
      </c>
      <c r="U22" s="26" t="str">
        <f t="shared" si="9"/>
        <v/>
      </c>
      <c r="V22" s="26" t="str">
        <f t="shared" si="10"/>
        <v/>
      </c>
      <c r="W22" s="26" t="str">
        <f t="shared" si="11"/>
        <v/>
      </c>
      <c r="X22" s="26" t="str">
        <f t="shared" si="12"/>
        <v/>
      </c>
      <c r="Y22" s="26" t="str">
        <f t="shared" si="13"/>
        <v/>
      </c>
      <c r="Z22" s="26" t="str">
        <f t="shared" si="14"/>
        <v/>
      </c>
      <c r="AA22" s="26" t="str">
        <f>IF(D22="","",Stammdaten!J23*12/$D$49*I22)</f>
        <v/>
      </c>
      <c r="AB22" s="26" t="str">
        <f>IF(E22="","",Heizkosten!L21)</f>
        <v/>
      </c>
      <c r="AC22" s="26" t="str">
        <f>IF(E22="","",Diverses!L21)</f>
        <v/>
      </c>
      <c r="AD22" s="26" t="str">
        <f>IF(D22="","",Vorjahr!K21)</f>
        <v/>
      </c>
      <c r="AE22" s="27" t="str">
        <f t="shared" si="15"/>
        <v/>
      </c>
      <c r="AF22" s="6"/>
      <c r="AH22" s="25" t="str">
        <f t="shared" si="16"/>
        <v/>
      </c>
      <c r="AI22" s="25" t="str">
        <f t="shared" si="17"/>
        <v/>
      </c>
    </row>
    <row r="23" spans="2:35" ht="17.100000000000001" customHeight="1" x14ac:dyDescent="0.2">
      <c r="B23" s="5"/>
      <c r="C23" s="19">
        <v>16</v>
      </c>
      <c r="D23" s="20" t="str">
        <f>IF(Stammdaten!E24="","",Stammdaten!E24)</f>
        <v/>
      </c>
      <c r="E23" s="21" t="str">
        <f>IF(D23="","",Stammdaten!D24)</f>
        <v/>
      </c>
      <c r="F23" s="22" t="str">
        <f>IF(D23="","",Stammdaten!H24)</f>
        <v/>
      </c>
      <c r="G23" s="323" t="str">
        <f>IF(D23="","",IF(Stammdaten!F24="","",IF(Stammdaten!F24&gt;$G$49,Stammdaten!F24,$G$49)))</f>
        <v/>
      </c>
      <c r="H23" s="323" t="str">
        <f>IF(D23="","",IF(Stammdaten!G24&lt;&gt;"",Stammdaten!G24,$G$49+$D$49))</f>
        <v/>
      </c>
      <c r="I23" s="23" t="str">
        <f t="shared" si="0"/>
        <v/>
      </c>
      <c r="J23" s="24" t="str">
        <f t="shared" si="1"/>
        <v/>
      </c>
      <c r="K23" s="25" t="str">
        <f t="shared" si="2"/>
        <v/>
      </c>
      <c r="L23" s="25" t="str">
        <f t="shared" si="3"/>
        <v/>
      </c>
      <c r="M23" s="26" t="str">
        <f t="shared" si="4"/>
        <v/>
      </c>
      <c r="N23" s="26" t="str">
        <f>IF(D23="","",IF(F23=0,0,(Stammdaten!O24*N134)+(Stammdaten!P24*AB134)+(Stammdaten!Q24*AO134)+(Stammdaten!R24*(BA134+BM134+BY134)))/365*I23)</f>
        <v/>
      </c>
      <c r="O23" s="26" t="str">
        <f t="shared" si="5"/>
        <v/>
      </c>
      <c r="P23" s="26" t="str">
        <f>IF(D23="","",IF(Stammdaten!R75=0,0,IF(AB164=0,0,IF(Stammdaten!R75&gt;9,AB164/N164*Stammdaten!R75,(Stammdaten!R75/Stammdaten!O105)*AB164))))</f>
        <v/>
      </c>
      <c r="Q23" s="26" t="str">
        <f>IF(D23="","",IF(Stammdaten!AO75=0,0,IF(BC164=0,0,IF(Stammdaten!AO75&gt;9,BC164/AQ164*Stammdaten!AO75,(Stammdaten!AO75/Stammdaten!AG105)*BC164))))</f>
        <v/>
      </c>
      <c r="R23" s="26" t="str">
        <f t="shared" si="6"/>
        <v/>
      </c>
      <c r="S23" s="26" t="str">
        <f t="shared" si="7"/>
        <v/>
      </c>
      <c r="T23" s="26" t="str">
        <f t="shared" si="8"/>
        <v/>
      </c>
      <c r="U23" s="26" t="str">
        <f t="shared" si="9"/>
        <v/>
      </c>
      <c r="V23" s="26" t="str">
        <f t="shared" si="10"/>
        <v/>
      </c>
      <c r="W23" s="26" t="str">
        <f t="shared" si="11"/>
        <v/>
      </c>
      <c r="X23" s="26" t="str">
        <f t="shared" si="12"/>
        <v/>
      </c>
      <c r="Y23" s="26" t="str">
        <f t="shared" si="13"/>
        <v/>
      </c>
      <c r="Z23" s="26" t="str">
        <f t="shared" si="14"/>
        <v/>
      </c>
      <c r="AA23" s="26" t="str">
        <f>IF(D23="","",Stammdaten!J24*12/$D$49*I23)</f>
        <v/>
      </c>
      <c r="AB23" s="26" t="str">
        <f>IF(E23="","",Heizkosten!L22)</f>
        <v/>
      </c>
      <c r="AC23" s="26" t="str">
        <f>IF(E23="","",Diverses!L22)</f>
        <v/>
      </c>
      <c r="AD23" s="26" t="str">
        <f>IF(D23="","",Vorjahr!K22)</f>
        <v/>
      </c>
      <c r="AE23" s="27" t="str">
        <f t="shared" si="15"/>
        <v/>
      </c>
      <c r="AF23" s="6"/>
      <c r="AH23" s="25" t="str">
        <f t="shared" si="16"/>
        <v/>
      </c>
      <c r="AI23" s="25" t="str">
        <f t="shared" si="17"/>
        <v/>
      </c>
    </row>
    <row r="24" spans="2:35" ht="17.100000000000001" customHeight="1" x14ac:dyDescent="0.2">
      <c r="B24" s="5"/>
      <c r="C24" s="19">
        <v>17</v>
      </c>
      <c r="D24" s="20" t="str">
        <f>IF(Stammdaten!E25="","",Stammdaten!E25)</f>
        <v/>
      </c>
      <c r="E24" s="21" t="str">
        <f>IF(D24="","",Stammdaten!D25)</f>
        <v/>
      </c>
      <c r="F24" s="22" t="str">
        <f>IF(D24="","",Stammdaten!H25)</f>
        <v/>
      </c>
      <c r="G24" s="323" t="str">
        <f>IF(D24="","",IF(Stammdaten!F25="","",IF(Stammdaten!F25&gt;$G$49,Stammdaten!F25,$G$49)))</f>
        <v/>
      </c>
      <c r="H24" s="323" t="str">
        <f>IF(D24="","",IF(Stammdaten!G25&lt;&gt;"",Stammdaten!G25,$G$49+$D$49))</f>
        <v/>
      </c>
      <c r="I24" s="23" t="str">
        <f t="shared" si="0"/>
        <v/>
      </c>
      <c r="J24" s="24" t="str">
        <f t="shared" si="1"/>
        <v/>
      </c>
      <c r="K24" s="25" t="str">
        <f t="shared" si="2"/>
        <v/>
      </c>
      <c r="L24" s="25" t="str">
        <f t="shared" si="3"/>
        <v/>
      </c>
      <c r="M24" s="26" t="str">
        <f t="shared" si="4"/>
        <v/>
      </c>
      <c r="N24" s="26" t="str">
        <f>IF(D24="","",IF(F24=0,0,(Stammdaten!O25*N135)+(Stammdaten!P25*AB135)+(Stammdaten!Q25*AO135)+(Stammdaten!R25*(BA135+BM135+BY135)))/365*I24)</f>
        <v/>
      </c>
      <c r="O24" s="26" t="str">
        <f t="shared" si="5"/>
        <v/>
      </c>
      <c r="P24" s="26" t="str">
        <f>IF(D24="","",IF(Stammdaten!R76=0,0,IF(AB165=0,0,IF(Stammdaten!R76&gt;9,AB165/N165*Stammdaten!R76,(Stammdaten!R76/Stammdaten!O106)*AB165))))</f>
        <v/>
      </c>
      <c r="Q24" s="26" t="str">
        <f>IF(D24="","",IF(Stammdaten!AO76=0,0,IF(BC165=0,0,IF(Stammdaten!AO76&gt;9,BC165/AQ165*Stammdaten!AO76,(Stammdaten!AO76/Stammdaten!AG106)*BC165))))</f>
        <v/>
      </c>
      <c r="R24" s="26" t="str">
        <f t="shared" si="6"/>
        <v/>
      </c>
      <c r="S24" s="26" t="str">
        <f t="shared" si="7"/>
        <v/>
      </c>
      <c r="T24" s="26" t="str">
        <f t="shared" si="8"/>
        <v/>
      </c>
      <c r="U24" s="26" t="str">
        <f t="shared" si="9"/>
        <v/>
      </c>
      <c r="V24" s="26" t="str">
        <f t="shared" si="10"/>
        <v/>
      </c>
      <c r="W24" s="26" t="str">
        <f t="shared" si="11"/>
        <v/>
      </c>
      <c r="X24" s="26" t="str">
        <f t="shared" si="12"/>
        <v/>
      </c>
      <c r="Y24" s="26" t="str">
        <f t="shared" si="13"/>
        <v/>
      </c>
      <c r="Z24" s="26" t="str">
        <f t="shared" si="14"/>
        <v/>
      </c>
      <c r="AA24" s="26" t="str">
        <f>IF(D24="","",Stammdaten!J25*12/$D$49*I24)</f>
        <v/>
      </c>
      <c r="AB24" s="26" t="str">
        <f>IF(E24="","",Heizkosten!L23)</f>
        <v/>
      </c>
      <c r="AC24" s="26" t="str">
        <f>IF(E24="","",Diverses!L23)</f>
        <v/>
      </c>
      <c r="AD24" s="26" t="str">
        <f>IF(D24="","",Vorjahr!K23)</f>
        <v/>
      </c>
      <c r="AE24" s="27" t="str">
        <f t="shared" si="15"/>
        <v/>
      </c>
      <c r="AF24" s="6"/>
      <c r="AH24" s="25" t="str">
        <f t="shared" si="16"/>
        <v/>
      </c>
      <c r="AI24" s="25" t="str">
        <f t="shared" si="17"/>
        <v/>
      </c>
    </row>
    <row r="25" spans="2:35" ht="17.100000000000001" customHeight="1" x14ac:dyDescent="0.2">
      <c r="B25" s="5"/>
      <c r="C25" s="19">
        <v>18</v>
      </c>
      <c r="D25" s="20" t="str">
        <f>IF(Stammdaten!E26="","",Stammdaten!E26)</f>
        <v/>
      </c>
      <c r="E25" s="21" t="str">
        <f>IF(D25="","",Stammdaten!D26)</f>
        <v/>
      </c>
      <c r="F25" s="22" t="str">
        <f>IF(D25="","",Stammdaten!H26)</f>
        <v/>
      </c>
      <c r="G25" s="323" t="str">
        <f>IF(D25="","",IF(Stammdaten!F26="","",IF(Stammdaten!F26&gt;$G$49,Stammdaten!F26,$G$49)))</f>
        <v/>
      </c>
      <c r="H25" s="323" t="str">
        <f>IF(D25="","",IF(Stammdaten!G26&lt;&gt;"",Stammdaten!G26,$G$49+$D$49))</f>
        <v/>
      </c>
      <c r="I25" s="23" t="str">
        <f t="shared" si="0"/>
        <v/>
      </c>
      <c r="J25" s="24" t="str">
        <f t="shared" si="1"/>
        <v/>
      </c>
      <c r="K25" s="25" t="str">
        <f t="shared" si="2"/>
        <v/>
      </c>
      <c r="L25" s="25" t="str">
        <f t="shared" si="3"/>
        <v/>
      </c>
      <c r="M25" s="26" t="str">
        <f t="shared" si="4"/>
        <v/>
      </c>
      <c r="N25" s="26" t="str">
        <f>IF(D25="","",IF(F25=0,0,(Stammdaten!O26*N136)+(Stammdaten!P26*AB136)+(Stammdaten!Q26*AO136)+(Stammdaten!R26*(BA136+BM136+BY136)))/365*I25)</f>
        <v/>
      </c>
      <c r="O25" s="26" t="str">
        <f t="shared" si="5"/>
        <v/>
      </c>
      <c r="P25" s="26" t="str">
        <f>IF(D25="","",IF(Stammdaten!R77=0,0,IF(AB166=0,0,IF(Stammdaten!R77&gt;9,AB166/N166*Stammdaten!R77,(Stammdaten!R77/Stammdaten!O107)*AB166))))</f>
        <v/>
      </c>
      <c r="Q25" s="26" t="str">
        <f>IF(D25="","",IF(Stammdaten!AO77=0,0,IF(BC166=0,0,IF(Stammdaten!AO77&gt;9,BC166/AQ166*Stammdaten!AO77,(Stammdaten!AO77/Stammdaten!AG107)*BC166))))</f>
        <v/>
      </c>
      <c r="R25" s="26" t="str">
        <f t="shared" si="6"/>
        <v/>
      </c>
      <c r="S25" s="26" t="str">
        <f t="shared" si="7"/>
        <v/>
      </c>
      <c r="T25" s="26" t="str">
        <f t="shared" si="8"/>
        <v/>
      </c>
      <c r="U25" s="26" t="str">
        <f t="shared" si="9"/>
        <v/>
      </c>
      <c r="V25" s="26" t="str">
        <f t="shared" si="10"/>
        <v/>
      </c>
      <c r="W25" s="26" t="str">
        <f t="shared" si="11"/>
        <v/>
      </c>
      <c r="X25" s="26" t="str">
        <f t="shared" si="12"/>
        <v/>
      </c>
      <c r="Y25" s="26" t="str">
        <f t="shared" si="13"/>
        <v/>
      </c>
      <c r="Z25" s="26" t="str">
        <f t="shared" si="14"/>
        <v/>
      </c>
      <c r="AA25" s="26" t="str">
        <f>IF(D25="","",Stammdaten!J26*12/$D$49*I25)</f>
        <v/>
      </c>
      <c r="AB25" s="26" t="str">
        <f>IF(E25="","",Heizkosten!L24)</f>
        <v/>
      </c>
      <c r="AC25" s="26" t="str">
        <f>IF(E25="","",Diverses!L24)</f>
        <v/>
      </c>
      <c r="AD25" s="26" t="str">
        <f>IF(D25="","",Vorjahr!K24)</f>
        <v/>
      </c>
      <c r="AE25" s="27" t="str">
        <f t="shared" si="15"/>
        <v/>
      </c>
      <c r="AF25" s="6"/>
      <c r="AH25" s="25" t="str">
        <f t="shared" si="16"/>
        <v/>
      </c>
      <c r="AI25" s="25" t="str">
        <f t="shared" si="17"/>
        <v/>
      </c>
    </row>
    <row r="26" spans="2:35" ht="17.100000000000001" customHeight="1" x14ac:dyDescent="0.2">
      <c r="B26" s="5"/>
      <c r="C26" s="19">
        <v>19</v>
      </c>
      <c r="D26" s="20" t="str">
        <f>IF(Stammdaten!E27="","",Stammdaten!E27)</f>
        <v/>
      </c>
      <c r="E26" s="21" t="str">
        <f>IF(D26="","",Stammdaten!D27)</f>
        <v/>
      </c>
      <c r="F26" s="22" t="str">
        <f>IF(D26="","",Stammdaten!H27)</f>
        <v/>
      </c>
      <c r="G26" s="323" t="str">
        <f>IF(D26="","",IF(Stammdaten!F27="","",IF(Stammdaten!F27&gt;$G$49,Stammdaten!F27,$G$49)))</f>
        <v/>
      </c>
      <c r="H26" s="323" t="str">
        <f>IF(D26="","",IF(Stammdaten!G27&lt;&gt;"",Stammdaten!G27,$G$49+$D$49))</f>
        <v/>
      </c>
      <c r="I26" s="23" t="str">
        <f t="shared" si="0"/>
        <v/>
      </c>
      <c r="J26" s="24" t="str">
        <f t="shared" si="1"/>
        <v/>
      </c>
      <c r="K26" s="25" t="str">
        <f t="shared" si="2"/>
        <v/>
      </c>
      <c r="L26" s="25" t="str">
        <f t="shared" si="3"/>
        <v/>
      </c>
      <c r="M26" s="26" t="str">
        <f t="shared" si="4"/>
        <v/>
      </c>
      <c r="N26" s="26" t="str">
        <f>IF(D26="","",IF(F26=0,0,(Stammdaten!O27*N137)+(Stammdaten!P27*AB137)+(Stammdaten!Q27*AO137)+(Stammdaten!R27*(BA137+BM137+BY137)))/365*I26)</f>
        <v/>
      </c>
      <c r="O26" s="26" t="str">
        <f t="shared" si="5"/>
        <v/>
      </c>
      <c r="P26" s="26" t="str">
        <f>IF(D26="","",IF(Stammdaten!R78=0,0,IF(AB167=0,0,IF(Stammdaten!R78&gt;9,AB167/N167*Stammdaten!R78,(Stammdaten!R78/Stammdaten!O108)*AB167))))</f>
        <v/>
      </c>
      <c r="Q26" s="26" t="str">
        <f>IF(D26="","",IF(Stammdaten!AO78=0,0,IF(BC167=0,0,IF(Stammdaten!AO78&gt;9,BC167/AQ167*Stammdaten!AO78,(Stammdaten!AO78/Stammdaten!AG108)*BC167))))</f>
        <v/>
      </c>
      <c r="R26" s="26" t="str">
        <f t="shared" si="6"/>
        <v/>
      </c>
      <c r="S26" s="26" t="str">
        <f t="shared" si="7"/>
        <v/>
      </c>
      <c r="T26" s="26" t="str">
        <f t="shared" si="8"/>
        <v/>
      </c>
      <c r="U26" s="26" t="str">
        <f t="shared" si="9"/>
        <v/>
      </c>
      <c r="V26" s="26" t="str">
        <f t="shared" si="10"/>
        <v/>
      </c>
      <c r="W26" s="26" t="str">
        <f t="shared" si="11"/>
        <v/>
      </c>
      <c r="X26" s="26" t="str">
        <f t="shared" si="12"/>
        <v/>
      </c>
      <c r="Y26" s="26" t="str">
        <f t="shared" si="13"/>
        <v/>
      </c>
      <c r="Z26" s="26" t="str">
        <f t="shared" si="14"/>
        <v/>
      </c>
      <c r="AA26" s="26" t="str">
        <f>IF(D26="","",Stammdaten!J27*12/$D$49*I26)</f>
        <v/>
      </c>
      <c r="AB26" s="26" t="str">
        <f>IF(E26="","",Heizkosten!L25)</f>
        <v/>
      </c>
      <c r="AC26" s="26" t="str">
        <f>IF(E26="","",Diverses!L25)</f>
        <v/>
      </c>
      <c r="AD26" s="26" t="str">
        <f>IF(D26="","",Vorjahr!K25)</f>
        <v/>
      </c>
      <c r="AE26" s="27" t="str">
        <f t="shared" si="15"/>
        <v/>
      </c>
      <c r="AF26" s="6"/>
      <c r="AH26" s="25" t="str">
        <f t="shared" si="16"/>
        <v/>
      </c>
      <c r="AI26" s="25" t="str">
        <f t="shared" si="17"/>
        <v/>
      </c>
    </row>
    <row r="27" spans="2:35" ht="17.100000000000001" customHeight="1" x14ac:dyDescent="0.2">
      <c r="B27" s="5"/>
      <c r="C27" s="19">
        <v>20</v>
      </c>
      <c r="D27" s="29" t="str">
        <f>IF(Stammdaten!E28="","",Stammdaten!E28)</f>
        <v/>
      </c>
      <c r="E27" s="21" t="str">
        <f>IF(D27="","",Stammdaten!D28)</f>
        <v/>
      </c>
      <c r="F27" s="22" t="str">
        <f>IF(D27="","",Stammdaten!H28)</f>
        <v/>
      </c>
      <c r="G27" s="323" t="str">
        <f>IF(D27="","",IF(Stammdaten!F28="","",IF(Stammdaten!F28&gt;$G$49,Stammdaten!F28,$G$49)))</f>
        <v/>
      </c>
      <c r="H27" s="323" t="str">
        <f>IF(D27="","",IF(Stammdaten!G28&lt;&gt;"",Stammdaten!G28,$G$49+$D$49))</f>
        <v/>
      </c>
      <c r="I27" s="23" t="str">
        <f t="shared" si="0"/>
        <v/>
      </c>
      <c r="J27" s="24" t="str">
        <f t="shared" si="1"/>
        <v/>
      </c>
      <c r="K27" s="25" t="str">
        <f t="shared" si="2"/>
        <v/>
      </c>
      <c r="L27" s="25" t="str">
        <f t="shared" si="3"/>
        <v/>
      </c>
      <c r="M27" s="26" t="str">
        <f t="shared" si="4"/>
        <v/>
      </c>
      <c r="N27" s="26" t="str">
        <f>IF(D27="","",IF(F27=0,0,(Stammdaten!O28*N138)+(Stammdaten!P28*AB138)+(Stammdaten!Q28*AO138)+(Stammdaten!R28*(BA138+BM138+BY138)))/365*I27)</f>
        <v/>
      </c>
      <c r="O27" s="26" t="str">
        <f t="shared" si="5"/>
        <v/>
      </c>
      <c r="P27" s="26" t="str">
        <f>IF(D27="","",IF(Stammdaten!R79=0,0,IF(AB168=0,0,IF(Stammdaten!R79&gt;9,AB168/N168*Stammdaten!R79,(Stammdaten!R79/Stammdaten!O109)*AB168))))</f>
        <v/>
      </c>
      <c r="Q27" s="26" t="str">
        <f>IF(D27="","",IF(Stammdaten!AO79=0,0,IF(BC168=0,0,IF(Stammdaten!AO79&gt;9,BC168/AQ168*Stammdaten!AO79,(Stammdaten!AO79/Stammdaten!AG109)*BC168))))</f>
        <v/>
      </c>
      <c r="R27" s="26" t="str">
        <f t="shared" si="6"/>
        <v/>
      </c>
      <c r="S27" s="26" t="str">
        <f t="shared" si="7"/>
        <v/>
      </c>
      <c r="T27" s="26" t="str">
        <f t="shared" si="8"/>
        <v/>
      </c>
      <c r="U27" s="26" t="str">
        <f t="shared" si="9"/>
        <v/>
      </c>
      <c r="V27" s="26" t="str">
        <f t="shared" si="10"/>
        <v/>
      </c>
      <c r="W27" s="26" t="str">
        <f t="shared" si="11"/>
        <v/>
      </c>
      <c r="X27" s="26" t="str">
        <f t="shared" si="12"/>
        <v/>
      </c>
      <c r="Y27" s="26" t="str">
        <f t="shared" si="13"/>
        <v/>
      </c>
      <c r="Z27" s="26" t="str">
        <f t="shared" si="14"/>
        <v/>
      </c>
      <c r="AA27" s="26" t="str">
        <f>IF(D27="","",Stammdaten!J28*12/$D$49*I27)</f>
        <v/>
      </c>
      <c r="AB27" s="26" t="str">
        <f>IF(E27="","",Heizkosten!L26)</f>
        <v/>
      </c>
      <c r="AC27" s="26" t="str">
        <f>IF(E27="","",Diverses!L26)</f>
        <v/>
      </c>
      <c r="AD27" s="26" t="str">
        <f>IF(D27="","",Vorjahr!K26)</f>
        <v/>
      </c>
      <c r="AE27" s="27" t="str">
        <f t="shared" si="15"/>
        <v/>
      </c>
      <c r="AF27" s="6"/>
      <c r="AH27" s="25" t="str">
        <f t="shared" si="16"/>
        <v/>
      </c>
      <c r="AI27" s="25" t="str">
        <f t="shared" si="17"/>
        <v/>
      </c>
    </row>
    <row r="28" spans="2:35" ht="17.100000000000001" customHeight="1" x14ac:dyDescent="0.2">
      <c r="B28" s="30"/>
      <c r="C28" s="31"/>
      <c r="D28" s="32" t="s">
        <v>35</v>
      </c>
      <c r="E28" s="33"/>
      <c r="F28" s="34"/>
      <c r="G28" s="33"/>
      <c r="H28" s="35"/>
      <c r="I28" s="36"/>
      <c r="J28" s="33"/>
      <c r="K28" s="33"/>
      <c r="L28" s="37"/>
      <c r="M28" s="38">
        <f t="shared" ref="M28:AE28" si="18">SUM(M8:M27)</f>
        <v>758.04</v>
      </c>
      <c r="N28" s="38">
        <f t="shared" si="18"/>
        <v>110.4</v>
      </c>
      <c r="O28" s="38">
        <f t="shared" si="18"/>
        <v>176</v>
      </c>
      <c r="P28" s="38">
        <f t="shared" si="18"/>
        <v>180.12707434052757</v>
      </c>
      <c r="Q28" s="38">
        <f t="shared" si="18"/>
        <v>150.69999999999999</v>
      </c>
      <c r="R28" s="38">
        <f t="shared" si="18"/>
        <v>0</v>
      </c>
      <c r="S28" s="38">
        <f t="shared" si="18"/>
        <v>289.02999999999997</v>
      </c>
      <c r="T28" s="38">
        <f t="shared" si="18"/>
        <v>778.4</v>
      </c>
      <c r="U28" s="38">
        <f t="shared" si="18"/>
        <v>0</v>
      </c>
      <c r="V28" s="38">
        <f t="shared" si="18"/>
        <v>175.93</v>
      </c>
      <c r="W28" s="38">
        <f t="shared" si="18"/>
        <v>0</v>
      </c>
      <c r="X28" s="38">
        <f t="shared" si="18"/>
        <v>0</v>
      </c>
      <c r="Y28" s="38">
        <f t="shared" si="18"/>
        <v>15</v>
      </c>
      <c r="Z28" s="38">
        <f t="shared" si="18"/>
        <v>2633.6270743405271</v>
      </c>
      <c r="AA28" s="38">
        <f t="shared" si="18"/>
        <v>3850.5494505494503</v>
      </c>
      <c r="AB28" s="38">
        <f t="shared" si="18"/>
        <v>0</v>
      </c>
      <c r="AC28" s="38">
        <f t="shared" si="18"/>
        <v>-15</v>
      </c>
      <c r="AD28" s="38">
        <f t="shared" si="18"/>
        <v>0</v>
      </c>
      <c r="AE28" s="39">
        <f t="shared" si="18"/>
        <v>-1231.9223762089232</v>
      </c>
      <c r="AF28" s="6"/>
    </row>
    <row r="29" spans="2:35" x14ac:dyDescent="0.2">
      <c r="B29" s="40"/>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row>
    <row r="31" spans="2:35" ht="12" customHeight="1" x14ac:dyDescent="0.2"/>
    <row r="35" spans="1:117" ht="81.75" hidden="1" customHeight="1" x14ac:dyDescent="0.2">
      <c r="C35" t="str">
        <f>IF(Stammdaten!$M$3=2015,D35,"")</f>
        <v/>
      </c>
      <c r="D35" s="42">
        <v>42005</v>
      </c>
      <c r="E35" t="str">
        <f>IF(Stammdaten!$M$3=2015,F35,"")</f>
        <v/>
      </c>
      <c r="F35" s="42">
        <v>42369</v>
      </c>
    </row>
    <row r="36" spans="1:117" ht="81.75" hidden="1" customHeight="1" x14ac:dyDescent="0.2">
      <c r="C36" t="str">
        <f>IF(Stammdaten!$M$3=2016,D36,"")</f>
        <v/>
      </c>
      <c r="D36" s="42">
        <v>42370</v>
      </c>
      <c r="E36" t="str">
        <f>IF(Stammdaten!$M$3=2016,F36,"")</f>
        <v/>
      </c>
      <c r="F36" s="42">
        <v>42735</v>
      </c>
    </row>
    <row r="37" spans="1:117" ht="81.75" hidden="1" customHeight="1" x14ac:dyDescent="0.2">
      <c r="C37" t="str">
        <f>IF(Stammdaten!$M$3=2017,D37,"")</f>
        <v/>
      </c>
      <c r="D37" s="42">
        <v>42736</v>
      </c>
      <c r="E37" t="str">
        <f>IF(Stammdaten!$M$3=2017,F37,"")</f>
        <v/>
      </c>
      <c r="F37" s="42">
        <v>43100</v>
      </c>
    </row>
    <row r="38" spans="1:117" ht="81.75" hidden="1" customHeight="1" x14ac:dyDescent="0.2">
      <c r="C38">
        <f>IF(Stammdaten!$M$3=2018,D38,"")</f>
        <v>43101</v>
      </c>
      <c r="D38" s="42">
        <v>43101</v>
      </c>
      <c r="E38">
        <f>IF(Stammdaten!$M$3=2018,F38,"")</f>
        <v>43465</v>
      </c>
      <c r="F38" s="42">
        <v>43465</v>
      </c>
    </row>
    <row r="39" spans="1:117" ht="81.75" hidden="1" customHeight="1" x14ac:dyDescent="0.2">
      <c r="A39" s="43"/>
      <c r="B39" s="43"/>
      <c r="C39" t="str">
        <f>IF(Stammdaten!$M$3=2019,D39,"")</f>
        <v/>
      </c>
      <c r="D39" s="44">
        <v>43466</v>
      </c>
      <c r="E39" t="str">
        <f>IF(Stammdaten!$M$3=2019,F39,"")</f>
        <v/>
      </c>
      <c r="F39" s="44">
        <v>43830</v>
      </c>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row>
    <row r="40" spans="1:117" ht="81.75" hidden="1" customHeight="1" x14ac:dyDescent="0.2">
      <c r="A40" s="43"/>
      <c r="B40" s="43"/>
      <c r="C40" t="str">
        <f>IF(Stammdaten!$M$3=2020,D40,"")</f>
        <v/>
      </c>
      <c r="D40" s="44">
        <v>43831</v>
      </c>
      <c r="E40" t="str">
        <f>IF(Stammdaten!$M$3=2020,F40,"")</f>
        <v/>
      </c>
      <c r="F40" s="44">
        <v>44196</v>
      </c>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row>
    <row r="41" spans="1:117" ht="81.75" hidden="1" customHeight="1" x14ac:dyDescent="0.2">
      <c r="A41" s="43"/>
      <c r="B41" s="43"/>
      <c r="C41" t="str">
        <f>IF(Stammdaten!$M$3=2021,D41,"")</f>
        <v/>
      </c>
      <c r="D41" s="44">
        <v>44197</v>
      </c>
      <c r="E41" t="str">
        <f>IF(Stammdaten!$M$3=2021,F41,"")</f>
        <v/>
      </c>
      <c r="F41" s="44">
        <v>44561</v>
      </c>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row>
    <row r="42" spans="1:117" ht="81.75" hidden="1" customHeight="1" x14ac:dyDescent="0.2">
      <c r="A42" s="43"/>
      <c r="B42" s="43"/>
      <c r="C42" t="str">
        <f>IF(Stammdaten!$M$3=2022,D42,"")</f>
        <v/>
      </c>
      <c r="D42" s="44">
        <v>44562</v>
      </c>
      <c r="E42" t="str">
        <f>IF(Stammdaten!$M$3=2022,F42,"")</f>
        <v/>
      </c>
      <c r="F42" s="44">
        <v>44926</v>
      </c>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row>
    <row r="43" spans="1:117" ht="81.75" hidden="1" customHeight="1" x14ac:dyDescent="0.2">
      <c r="A43" s="43"/>
      <c r="B43" s="43"/>
      <c r="C43" t="str">
        <f>IF(Stammdaten!$M$3=2023,D43,"")</f>
        <v/>
      </c>
      <c r="D43" s="44">
        <v>44927</v>
      </c>
      <c r="E43" t="str">
        <f>IF(Stammdaten!$M$3=2023,F43,"")</f>
        <v/>
      </c>
      <c r="F43" s="44">
        <v>45291</v>
      </c>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c r="BN43" s="43"/>
      <c r="BO43" s="43"/>
      <c r="BP43" s="43"/>
      <c r="BQ43" s="43"/>
      <c r="BR43" s="43"/>
      <c r="BS43" s="43"/>
      <c r="BT43" s="43"/>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43"/>
      <c r="CS43" s="43"/>
      <c r="CT43" s="43"/>
      <c r="CU43" s="43"/>
      <c r="CV43" s="43"/>
      <c r="CW43" s="43"/>
      <c r="CX43" s="43"/>
      <c r="CY43" s="43"/>
      <c r="CZ43" s="43"/>
      <c r="DA43" s="43"/>
      <c r="DB43" s="43"/>
      <c r="DC43" s="43"/>
      <c r="DD43" s="43"/>
      <c r="DE43" s="43"/>
      <c r="DF43" s="43"/>
      <c r="DG43" s="43"/>
      <c r="DH43" s="43"/>
      <c r="DI43" s="43"/>
      <c r="DJ43" s="43"/>
      <c r="DK43" s="43"/>
      <c r="DL43" s="43"/>
      <c r="DM43" s="43"/>
    </row>
    <row r="44" spans="1:117" ht="81.75" hidden="1" customHeight="1" x14ac:dyDescent="0.2">
      <c r="A44" s="43"/>
      <c r="B44" s="43"/>
      <c r="C44" t="str">
        <f>IF(Stammdaten!$M$3=2024,D44,"")</f>
        <v/>
      </c>
      <c r="D44" s="44">
        <v>45292</v>
      </c>
      <c r="E44" t="str">
        <f>IF(Stammdaten!$M$3=2024,F44,"")</f>
        <v/>
      </c>
      <c r="F44" s="44">
        <v>42004</v>
      </c>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row>
    <row r="45" spans="1:117" ht="81.75" hidden="1" customHeight="1" x14ac:dyDescent="0.2">
      <c r="A45" s="43"/>
      <c r="B45" s="43"/>
      <c r="C45" t="str">
        <f>IF(Stammdaten!$M$3=2025,D45,"")</f>
        <v/>
      </c>
      <c r="D45" s="44">
        <v>45658</v>
      </c>
      <c r="E45" t="str">
        <f>IF(Stammdaten!$M$3=2025,F45,"")</f>
        <v/>
      </c>
      <c r="F45" s="44">
        <v>46022</v>
      </c>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3"/>
      <c r="DG45" s="43"/>
      <c r="DH45" s="43"/>
      <c r="DI45" s="43"/>
      <c r="DJ45" s="43"/>
      <c r="DK45" s="43"/>
      <c r="DL45" s="43"/>
      <c r="DM45" s="43"/>
    </row>
    <row r="46" spans="1:117" ht="81.75" hidden="1" customHeight="1" x14ac:dyDescent="0.2">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row>
    <row r="47" spans="1:117" ht="81.75" hidden="1" customHeight="1" x14ac:dyDescent="0.2">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43"/>
      <c r="BR47" s="43"/>
      <c r="BS47" s="43"/>
      <c r="BT47" s="43"/>
      <c r="BU47" s="43"/>
      <c r="BV47" s="43"/>
      <c r="BW47" s="43"/>
      <c r="BX47" s="43"/>
      <c r="BY47" s="43"/>
      <c r="BZ47" s="43"/>
      <c r="CA47" s="43"/>
      <c r="CB47" s="43"/>
      <c r="CC47" s="43"/>
      <c r="CD47" s="43"/>
      <c r="CE47" s="43"/>
      <c r="CF47" s="43"/>
      <c r="CG47" s="43"/>
      <c r="CH47" s="43"/>
      <c r="CI47" s="43"/>
      <c r="CJ47" s="43"/>
      <c r="CK47" s="43"/>
      <c r="CL47" s="43"/>
      <c r="CM47" s="43"/>
      <c r="CN47" s="43"/>
      <c r="CO47" s="43"/>
      <c r="CP47" s="43"/>
      <c r="CQ47" s="43"/>
      <c r="CR47" s="43"/>
      <c r="CS47" s="43"/>
      <c r="CT47" s="43"/>
      <c r="CU47" s="43"/>
      <c r="CV47" s="43"/>
      <c r="CW47" s="43"/>
      <c r="CX47" s="43"/>
      <c r="CY47" s="43"/>
      <c r="CZ47" s="43"/>
      <c r="DA47" s="43"/>
      <c r="DB47" s="43"/>
      <c r="DC47" s="43"/>
      <c r="DD47" s="43"/>
      <c r="DE47" s="43"/>
      <c r="DF47" s="43"/>
      <c r="DG47" s="43"/>
      <c r="DH47" s="43"/>
      <c r="DI47" s="43"/>
      <c r="DJ47" s="43"/>
      <c r="DK47" s="43"/>
      <c r="DL47" s="43"/>
      <c r="DM47" s="43"/>
    </row>
    <row r="48" spans="1:117" ht="81.75" hidden="1" customHeight="1" x14ac:dyDescent="0.2">
      <c r="A48" s="43"/>
      <c r="B48" s="43"/>
      <c r="C48" s="45"/>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3"/>
      <c r="BU48" s="43"/>
      <c r="BV48" s="43"/>
      <c r="BW48" s="43"/>
      <c r="BX48" s="43"/>
      <c r="BY48" s="43"/>
      <c r="BZ48" s="43"/>
      <c r="CA48" s="43"/>
      <c r="CB48" s="43"/>
      <c r="CC48" s="43"/>
      <c r="CD48" s="43"/>
      <c r="CE48" s="43"/>
      <c r="CF48" s="43"/>
      <c r="CG48" s="43"/>
      <c r="CH48" s="43"/>
      <c r="CI48" s="43"/>
      <c r="CJ48" s="43"/>
      <c r="CK48" s="43"/>
      <c r="CL48" s="43"/>
      <c r="CM48" s="43"/>
      <c r="CN48" s="43"/>
      <c r="CO48" s="43"/>
      <c r="CP48" s="43"/>
      <c r="CQ48" s="43"/>
      <c r="CR48" s="43"/>
      <c r="CS48" s="43"/>
      <c r="CT48" s="43"/>
      <c r="CU48" s="43"/>
      <c r="CV48" s="43"/>
      <c r="CW48" s="43"/>
      <c r="CX48" s="43"/>
      <c r="CY48" s="43"/>
      <c r="CZ48" s="43"/>
      <c r="DA48" s="43"/>
      <c r="DB48" s="43"/>
      <c r="DC48" s="43"/>
      <c r="DD48" s="43"/>
      <c r="DE48" s="43"/>
      <c r="DF48" s="43"/>
      <c r="DG48" s="43"/>
      <c r="DH48" s="43"/>
      <c r="DI48" s="43"/>
      <c r="DJ48" s="43"/>
      <c r="DK48" s="43"/>
      <c r="DL48" s="43"/>
      <c r="DM48" s="43"/>
    </row>
    <row r="49" spans="1:117" ht="81.75" hidden="1" customHeight="1" x14ac:dyDescent="0.2">
      <c r="A49" s="43"/>
      <c r="B49" s="43"/>
      <c r="C49" s="46" t="str">
        <f>IF(M3=2008,39448,IF(M3=2009,39814,IF(M3=2010,40179,"")))</f>
        <v/>
      </c>
      <c r="D49" s="43">
        <f>E50-C50</f>
        <v>364</v>
      </c>
      <c r="E49" s="43"/>
      <c r="F49" s="43"/>
      <c r="G49" s="47">
        <f>SUM(C49:C50)</f>
        <v>43101</v>
      </c>
      <c r="H49" s="43"/>
      <c r="I49" s="43"/>
      <c r="J49" s="43"/>
      <c r="K49" s="43"/>
      <c r="L49" s="43"/>
      <c r="M49" s="43"/>
      <c r="N49" s="43"/>
      <c r="O49" s="43"/>
      <c r="P49" s="43"/>
      <c r="Q49" s="43"/>
      <c r="R49" s="43"/>
      <c r="S49" s="43"/>
      <c r="T49" s="43"/>
      <c r="U49" s="43">
        <v>1</v>
      </c>
      <c r="V49" s="43">
        <v>2</v>
      </c>
      <c r="W49" s="43">
        <v>3</v>
      </c>
      <c r="X49" s="43">
        <v>4</v>
      </c>
      <c r="Y49" s="43">
        <v>5</v>
      </c>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c r="BX49" s="43"/>
      <c r="BY49" s="43"/>
      <c r="BZ49" s="43"/>
      <c r="CA49" s="43"/>
      <c r="CB49" s="43"/>
      <c r="CC49" s="43"/>
      <c r="CD49" s="43"/>
      <c r="CE49" s="43"/>
      <c r="CF49" s="43"/>
      <c r="CG49" s="43"/>
      <c r="CH49" s="43"/>
      <c r="CI49" s="43"/>
      <c r="CJ49" s="43"/>
      <c r="CK49" s="43"/>
      <c r="CL49" s="43"/>
      <c r="CM49" s="43"/>
      <c r="CN49" s="43"/>
      <c r="CO49" s="43"/>
      <c r="CP49" s="43"/>
      <c r="CQ49" s="43"/>
      <c r="CR49" s="43"/>
      <c r="CS49" s="43"/>
      <c r="CT49" s="43"/>
      <c r="CU49" s="43"/>
      <c r="CV49" s="43"/>
      <c r="CW49" s="43"/>
      <c r="CX49" s="43"/>
      <c r="CY49" s="43"/>
      <c r="CZ49" s="43"/>
      <c r="DA49" s="43"/>
      <c r="DB49" s="43"/>
      <c r="DC49" s="43"/>
      <c r="DD49" s="43"/>
      <c r="DE49" s="43"/>
      <c r="DF49" s="43"/>
      <c r="DG49" s="43"/>
      <c r="DH49" s="43"/>
      <c r="DI49" s="43"/>
      <c r="DJ49" s="43"/>
      <c r="DK49" s="43"/>
      <c r="DL49" s="43"/>
      <c r="DM49" s="43"/>
    </row>
    <row r="50" spans="1:117" ht="81.75" hidden="1" customHeight="1" x14ac:dyDescent="0.2">
      <c r="A50" s="43"/>
      <c r="B50" s="43"/>
      <c r="C50" s="46">
        <f>SUM(C35:C46)</f>
        <v>43101</v>
      </c>
      <c r="D50" s="43"/>
      <c r="E50" s="46">
        <f>SUM(E35:E46)</f>
        <v>43465</v>
      </c>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c r="BX50" s="43"/>
      <c r="BY50" s="43"/>
      <c r="BZ50" s="43"/>
      <c r="CA50" s="43"/>
      <c r="CB50" s="43"/>
      <c r="CC50" s="43"/>
      <c r="CD50" s="43"/>
      <c r="CE50" s="43"/>
      <c r="CF50" s="43"/>
      <c r="CG50" s="43"/>
      <c r="CH50" s="43"/>
      <c r="CI50" s="43"/>
      <c r="CJ50" s="43"/>
      <c r="CK50" s="43"/>
      <c r="CL50" s="43"/>
      <c r="CM50" s="43"/>
      <c r="CN50" s="43"/>
      <c r="CO50" s="43"/>
      <c r="CP50" s="43"/>
      <c r="CQ50" s="43"/>
      <c r="CR50" s="43"/>
      <c r="CS50" s="43"/>
      <c r="CT50" s="43"/>
      <c r="CU50" s="43"/>
      <c r="CV50" s="43"/>
      <c r="CW50" s="43"/>
      <c r="CX50" s="43"/>
      <c r="CY50" s="43"/>
      <c r="CZ50" s="43"/>
      <c r="DA50" s="43"/>
      <c r="DB50" s="43"/>
      <c r="DC50" s="43"/>
      <c r="DD50" s="43"/>
      <c r="DE50" s="43"/>
      <c r="DF50" s="43"/>
      <c r="DG50" s="43"/>
      <c r="DH50" s="43"/>
      <c r="DI50" s="43"/>
      <c r="DJ50" s="43"/>
      <c r="DK50" s="43"/>
      <c r="DL50" s="43"/>
      <c r="DM50" s="43"/>
    </row>
    <row r="51" spans="1:117" ht="81.75" hidden="1" customHeight="1" x14ac:dyDescent="0.2">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c r="BX51" s="43"/>
      <c r="BY51" s="43"/>
      <c r="BZ51" s="43"/>
      <c r="CA51" s="43"/>
      <c r="CB51" s="43"/>
      <c r="CC51" s="43"/>
      <c r="CD51" s="43"/>
      <c r="CE51" s="43"/>
      <c r="CF51" s="43"/>
      <c r="CG51" s="43"/>
      <c r="CH51" s="43"/>
      <c r="CI51" s="43"/>
      <c r="CJ51" s="43"/>
      <c r="CK51" s="43"/>
      <c r="CL51" s="43"/>
      <c r="CM51" s="43"/>
      <c r="CN51" s="43"/>
      <c r="CO51" s="43"/>
      <c r="CP51" s="43"/>
      <c r="CQ51" s="43"/>
      <c r="CR51" s="43"/>
      <c r="CS51" s="43"/>
      <c r="CT51" s="43"/>
      <c r="CU51" s="43"/>
      <c r="CV51" s="43"/>
      <c r="CW51" s="43"/>
      <c r="CX51" s="43"/>
      <c r="CY51" s="43"/>
      <c r="CZ51" s="43"/>
      <c r="DA51" s="43"/>
      <c r="DB51" s="43"/>
      <c r="DC51" s="43"/>
      <c r="DD51" s="43"/>
      <c r="DE51" s="43"/>
      <c r="DF51" s="43"/>
      <c r="DG51" s="43"/>
      <c r="DH51" s="43"/>
      <c r="DI51" s="43"/>
      <c r="DJ51" s="43"/>
      <c r="DK51" s="43"/>
      <c r="DL51" s="43"/>
      <c r="DM51" s="43"/>
    </row>
    <row r="52" spans="1:117" ht="81.75" hidden="1" customHeight="1" x14ac:dyDescent="0.2">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c r="DD52" s="43"/>
      <c r="DE52" s="43"/>
      <c r="DF52" s="43"/>
      <c r="DG52" s="43"/>
      <c r="DH52" s="43"/>
      <c r="DI52" s="43"/>
      <c r="DJ52" s="43"/>
      <c r="DK52" s="43"/>
      <c r="DL52" s="43"/>
      <c r="DM52" s="43"/>
    </row>
    <row r="53" spans="1:117" ht="81.75" hidden="1" customHeight="1" x14ac:dyDescent="0.2">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c r="BX53" s="43"/>
      <c r="BY53" s="43"/>
      <c r="BZ53" s="43"/>
      <c r="CA53" s="43"/>
      <c r="CB53" s="43"/>
      <c r="CC53" s="43"/>
      <c r="CD53" s="43"/>
      <c r="CE53" s="43"/>
      <c r="CF53" s="43"/>
      <c r="CG53" s="43"/>
      <c r="CH53" s="43"/>
      <c r="CI53" s="43"/>
      <c r="CJ53" s="43"/>
      <c r="CK53" s="43"/>
      <c r="CL53" s="43"/>
      <c r="CM53" s="43"/>
      <c r="CN53" s="43"/>
      <c r="CO53" s="43"/>
      <c r="CP53" s="43"/>
      <c r="CQ53" s="43"/>
      <c r="CR53" s="43"/>
      <c r="CS53" s="43"/>
      <c r="CT53" s="43"/>
      <c r="CU53" s="43"/>
      <c r="CV53" s="43"/>
      <c r="CW53" s="43"/>
      <c r="CX53" s="43"/>
      <c r="CY53" s="43"/>
      <c r="CZ53" s="43"/>
      <c r="DA53" s="43"/>
      <c r="DB53" s="43"/>
      <c r="DC53" s="43"/>
      <c r="DD53" s="43"/>
      <c r="DE53" s="43"/>
      <c r="DF53" s="43"/>
      <c r="DG53" s="43"/>
      <c r="DH53" s="43"/>
      <c r="DI53" s="43"/>
      <c r="DJ53" s="43"/>
      <c r="DK53" s="43"/>
      <c r="DL53" s="43"/>
      <c r="DM53" s="43"/>
    </row>
    <row r="54" spans="1:117" ht="81.75" hidden="1" customHeight="1" x14ac:dyDescent="0.2">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c r="DD54" s="43"/>
      <c r="DE54" s="43"/>
      <c r="DF54" s="43"/>
      <c r="DG54" s="43"/>
      <c r="DH54" s="43"/>
      <c r="DI54" s="43"/>
      <c r="DJ54" s="43"/>
      <c r="DK54" s="43"/>
      <c r="DL54" s="43"/>
      <c r="DM54" s="43"/>
    </row>
    <row r="55" spans="1:117" ht="81.75" hidden="1" customHeight="1" x14ac:dyDescent="0.2">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c r="BX55" s="43"/>
      <c r="BY55" s="43"/>
      <c r="BZ55" s="43"/>
      <c r="CA55" s="43"/>
      <c r="CB55" s="43"/>
      <c r="CC55" s="43"/>
      <c r="CD55" s="43"/>
      <c r="CE55" s="43"/>
      <c r="CF55" s="43"/>
      <c r="CG55" s="43"/>
      <c r="CH55" s="43"/>
      <c r="CI55" s="43"/>
      <c r="CJ55" s="43"/>
      <c r="CK55" s="43"/>
      <c r="CL55" s="43"/>
      <c r="CM55" s="43"/>
      <c r="CN55" s="43"/>
      <c r="CO55" s="43"/>
      <c r="CP55" s="43"/>
      <c r="CQ55" s="43"/>
      <c r="CR55" s="43"/>
      <c r="CS55" s="43"/>
      <c r="CT55" s="43"/>
      <c r="CU55" s="43"/>
      <c r="CV55" s="43"/>
      <c r="CW55" s="43"/>
      <c r="CX55" s="43"/>
      <c r="CY55" s="43"/>
      <c r="CZ55" s="43"/>
      <c r="DA55" s="43"/>
      <c r="DB55" s="43"/>
      <c r="DC55" s="43"/>
      <c r="DD55" s="43"/>
      <c r="DE55" s="43"/>
      <c r="DF55" s="43"/>
      <c r="DG55" s="43"/>
      <c r="DH55" s="43"/>
      <c r="DI55" s="43"/>
      <c r="DJ55" s="43"/>
      <c r="DK55" s="43"/>
      <c r="DL55" s="43"/>
      <c r="DM55" s="43"/>
    </row>
    <row r="56" spans="1:117" ht="81.75" hidden="1" customHeight="1" x14ac:dyDescent="0.2">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c r="DD56" s="43"/>
      <c r="DE56" s="43"/>
      <c r="DF56" s="43"/>
      <c r="DG56" s="43"/>
      <c r="DH56" s="43"/>
      <c r="DI56" s="43"/>
      <c r="DJ56" s="43"/>
      <c r="DK56" s="43"/>
      <c r="DL56" s="43"/>
      <c r="DM56" s="43"/>
    </row>
    <row r="57" spans="1:117" ht="81.75" hidden="1" customHeight="1" x14ac:dyDescent="0.2">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c r="BX57" s="43"/>
      <c r="BY57" s="43"/>
      <c r="BZ57" s="43"/>
      <c r="CA57" s="43"/>
      <c r="CB57" s="43"/>
      <c r="CC57" s="43"/>
      <c r="CD57" s="43"/>
      <c r="CE57" s="43"/>
      <c r="CF57" s="43"/>
      <c r="CG57" s="43"/>
      <c r="CH57" s="43"/>
      <c r="CI57" s="43"/>
      <c r="CJ57" s="43"/>
      <c r="CK57" s="43"/>
      <c r="CL57" s="43"/>
      <c r="CM57" s="43"/>
      <c r="CN57" s="43"/>
      <c r="CO57" s="43"/>
      <c r="CP57" s="43"/>
      <c r="CQ57" s="43"/>
      <c r="CR57" s="43"/>
      <c r="CS57" s="43"/>
      <c r="CT57" s="43"/>
      <c r="CU57" s="43"/>
      <c r="CV57" s="43"/>
      <c r="CW57" s="43"/>
      <c r="CX57" s="43"/>
      <c r="CY57" s="43"/>
      <c r="CZ57" s="43"/>
      <c r="DA57" s="43"/>
      <c r="DB57" s="43"/>
      <c r="DC57" s="43"/>
      <c r="DD57" s="43"/>
      <c r="DE57" s="43"/>
      <c r="DF57" s="43"/>
      <c r="DG57" s="43"/>
      <c r="DH57" s="43"/>
      <c r="DI57" s="43"/>
      <c r="DJ57" s="43"/>
      <c r="DK57" s="43"/>
      <c r="DL57" s="43"/>
      <c r="DM57" s="43"/>
    </row>
    <row r="58" spans="1:117" ht="81.75" hidden="1" customHeight="1" x14ac:dyDescent="0.2">
      <c r="A58" s="43"/>
      <c r="B58" s="43"/>
      <c r="C58" s="43"/>
      <c r="D58" s="43"/>
      <c r="E58" s="43"/>
      <c r="F58" s="43" t="s">
        <v>36</v>
      </c>
      <c r="G58" s="43"/>
      <c r="H58" s="43"/>
      <c r="I58" s="43"/>
      <c r="J58" s="43"/>
      <c r="K58" s="43"/>
      <c r="L58" s="43"/>
      <c r="M58" s="43"/>
      <c r="N58" s="43"/>
      <c r="O58" s="43"/>
      <c r="P58" s="43"/>
      <c r="Q58" s="43"/>
      <c r="R58" s="43"/>
      <c r="S58" s="43" t="s">
        <v>37</v>
      </c>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row>
    <row r="59" spans="1:117" ht="81.75" hidden="1" customHeight="1" x14ac:dyDescent="0.2">
      <c r="A59" s="43"/>
      <c r="B59" s="43"/>
      <c r="C59" s="43"/>
      <c r="D59" s="43">
        <f t="shared" ref="D59:D78" si="19">IF(E8=1,J8,"")</f>
        <v>33945</v>
      </c>
      <c r="E59" s="43" t="str">
        <f t="shared" ref="E59:E78" si="20">IF(E8=2,J8,"")</f>
        <v/>
      </c>
      <c r="F59" s="43" t="str">
        <f t="shared" ref="F59:F78" si="21">IF(E8=3,J8,"")</f>
        <v/>
      </c>
      <c r="G59" s="43" t="str">
        <f t="shared" ref="G59:G78" si="22">IF(E8=4,J8,"")</f>
        <v/>
      </c>
      <c r="H59" s="43" t="str">
        <f t="shared" ref="H59:H78" si="23">IF(E8=5,J8,"")</f>
        <v/>
      </c>
      <c r="I59" s="43" t="str">
        <f t="shared" ref="I59:I78" si="24">IF(E8=6,J8,"")</f>
        <v/>
      </c>
      <c r="J59" s="43" t="str">
        <f t="shared" ref="J59:J78" si="25">IF(E8=7,J8,"")</f>
        <v/>
      </c>
      <c r="K59" s="43" t="str">
        <f t="shared" ref="K59:K78" si="26">IF(E8=8,J8,"")</f>
        <v/>
      </c>
      <c r="L59" s="43" t="str">
        <f t="shared" ref="L59:L78" si="27">IF(E8=9,J8,"")</f>
        <v/>
      </c>
      <c r="M59" s="43" t="str">
        <f t="shared" ref="M59:M78" si="28">IF(E8=10,J8,"")</f>
        <v/>
      </c>
      <c r="N59" s="43"/>
      <c r="O59" s="43">
        <f t="shared" ref="O59:O78" si="29">IF(E8=1,I8,"")</f>
        <v>365</v>
      </c>
      <c r="P59" s="43" t="str">
        <f t="shared" ref="P59:P78" si="30">IF(E8=2,I8,"")</f>
        <v/>
      </c>
      <c r="Q59" s="43" t="str">
        <f t="shared" ref="Q59:Q78" si="31">IF(E8=3,I8,"")</f>
        <v/>
      </c>
      <c r="R59" s="43"/>
      <c r="S59" s="43" t="str">
        <f t="shared" ref="S59:S78" si="32">IF(E8=4,I8,"")</f>
        <v/>
      </c>
      <c r="T59" s="43" t="str">
        <f t="shared" ref="T59:T78" si="33">IF(E8=5,I8,"")</f>
        <v/>
      </c>
      <c r="U59" s="43" t="str">
        <f t="shared" ref="U59:U78" si="34">IF(E8=6,I8,"")</f>
        <v/>
      </c>
      <c r="V59" s="43" t="str">
        <f t="shared" ref="V59:V78" si="35">IF(E8=7,I8,"")</f>
        <v/>
      </c>
      <c r="W59" s="43" t="str">
        <f t="shared" ref="W59:W78" si="36">IF(E8=8,I8,"")</f>
        <v/>
      </c>
      <c r="X59" s="43" t="str">
        <f t="shared" ref="X59:X78" si="37">IF(E8=9,I8,"")</f>
        <v/>
      </c>
      <c r="Y59" s="43" t="str">
        <f t="shared" ref="Y59:Y78" si="38">IF(E8=10,I8,"")</f>
        <v/>
      </c>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c r="BX59" s="43"/>
      <c r="BY59" s="43"/>
      <c r="BZ59" s="43"/>
      <c r="CA59" s="43"/>
      <c r="CB59" s="43"/>
      <c r="CC59" s="43"/>
      <c r="CD59" s="43"/>
      <c r="CE59" s="43"/>
      <c r="CF59" s="43"/>
      <c r="CG59" s="43"/>
      <c r="CH59" s="43"/>
      <c r="CI59" s="43"/>
      <c r="CJ59" s="43"/>
      <c r="CK59" s="43"/>
      <c r="CL59" s="43"/>
      <c r="CM59" s="43"/>
      <c r="CN59" s="43"/>
      <c r="CO59" s="43"/>
      <c r="CP59" s="43"/>
      <c r="CQ59" s="43"/>
      <c r="CR59" s="43"/>
      <c r="CS59" s="43"/>
      <c r="CT59" s="43"/>
      <c r="CU59" s="43"/>
      <c r="CV59" s="43"/>
      <c r="CW59" s="43"/>
      <c r="CX59" s="43"/>
      <c r="CY59" s="43"/>
      <c r="CZ59" s="43"/>
      <c r="DA59" s="43"/>
      <c r="DB59" s="43"/>
      <c r="DC59" s="43"/>
      <c r="DD59" s="43"/>
      <c r="DE59" s="43"/>
      <c r="DF59" s="43"/>
      <c r="DG59" s="43"/>
      <c r="DH59" s="43"/>
      <c r="DI59" s="43"/>
      <c r="DJ59" s="43"/>
      <c r="DK59" s="43"/>
      <c r="DL59" s="43"/>
      <c r="DM59" s="43"/>
    </row>
    <row r="60" spans="1:117" ht="81.75" hidden="1" customHeight="1" x14ac:dyDescent="0.2">
      <c r="A60" s="43"/>
      <c r="B60" s="43"/>
      <c r="C60" s="43"/>
      <c r="D60" s="43">
        <f t="shared" si="19"/>
        <v>33945</v>
      </c>
      <c r="E60" s="43" t="str">
        <f t="shared" si="20"/>
        <v/>
      </c>
      <c r="F60" s="43" t="str">
        <f t="shared" si="21"/>
        <v/>
      </c>
      <c r="G60" s="43" t="str">
        <f t="shared" si="22"/>
        <v/>
      </c>
      <c r="H60" s="43" t="str">
        <f t="shared" si="23"/>
        <v/>
      </c>
      <c r="I60" s="43" t="str">
        <f t="shared" si="24"/>
        <v/>
      </c>
      <c r="J60" s="43" t="str">
        <f t="shared" si="25"/>
        <v/>
      </c>
      <c r="K60" s="43" t="str">
        <f t="shared" si="26"/>
        <v/>
      </c>
      <c r="L60" s="43" t="str">
        <f t="shared" si="27"/>
        <v/>
      </c>
      <c r="M60" s="43" t="str">
        <f t="shared" si="28"/>
        <v/>
      </c>
      <c r="N60" s="43" t="str">
        <f t="shared" ref="N60:N78" si="39">IF(N9=2,T9,"")</f>
        <v/>
      </c>
      <c r="O60" s="43">
        <f t="shared" si="29"/>
        <v>365</v>
      </c>
      <c r="P60" s="43" t="str">
        <f t="shared" si="30"/>
        <v/>
      </c>
      <c r="Q60" s="43" t="str">
        <f t="shared" si="31"/>
        <v/>
      </c>
      <c r="R60" s="43"/>
      <c r="S60" s="43" t="str">
        <f t="shared" si="32"/>
        <v/>
      </c>
      <c r="T60" s="43" t="str">
        <f t="shared" si="33"/>
        <v/>
      </c>
      <c r="U60" s="43" t="str">
        <f t="shared" si="34"/>
        <v/>
      </c>
      <c r="V60" s="43" t="str">
        <f t="shared" si="35"/>
        <v/>
      </c>
      <c r="W60" s="43" t="str">
        <f t="shared" si="36"/>
        <v/>
      </c>
      <c r="X60" s="43" t="str">
        <f t="shared" si="37"/>
        <v/>
      </c>
      <c r="Y60" s="43" t="str">
        <f t="shared" si="38"/>
        <v/>
      </c>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row>
    <row r="61" spans="1:117" ht="81.75" hidden="1" customHeight="1" x14ac:dyDescent="0.2">
      <c r="A61" s="43"/>
      <c r="B61" s="43"/>
      <c r="C61" s="43"/>
      <c r="D61" s="43">
        <f t="shared" si="19"/>
        <v>33945</v>
      </c>
      <c r="E61" s="43" t="str">
        <f t="shared" si="20"/>
        <v/>
      </c>
      <c r="F61" s="43" t="str">
        <f t="shared" si="21"/>
        <v/>
      </c>
      <c r="G61" s="43" t="str">
        <f t="shared" si="22"/>
        <v/>
      </c>
      <c r="H61" s="43" t="str">
        <f t="shared" si="23"/>
        <v/>
      </c>
      <c r="I61" s="43" t="str">
        <f t="shared" si="24"/>
        <v/>
      </c>
      <c r="J61" s="43" t="str">
        <f t="shared" si="25"/>
        <v/>
      </c>
      <c r="K61" s="43" t="str">
        <f t="shared" si="26"/>
        <v/>
      </c>
      <c r="L61" s="43" t="str">
        <f t="shared" si="27"/>
        <v/>
      </c>
      <c r="M61" s="43" t="str">
        <f t="shared" si="28"/>
        <v/>
      </c>
      <c r="N61" s="43" t="str">
        <f t="shared" si="39"/>
        <v/>
      </c>
      <c r="O61" s="43">
        <f t="shared" si="29"/>
        <v>365</v>
      </c>
      <c r="P61" s="43" t="str">
        <f t="shared" si="30"/>
        <v/>
      </c>
      <c r="Q61" s="43" t="str">
        <f t="shared" si="31"/>
        <v/>
      </c>
      <c r="R61" s="43"/>
      <c r="S61" s="43" t="str">
        <f t="shared" si="32"/>
        <v/>
      </c>
      <c r="T61" s="43" t="str">
        <f t="shared" si="33"/>
        <v/>
      </c>
      <c r="U61" s="43" t="str">
        <f t="shared" si="34"/>
        <v/>
      </c>
      <c r="V61" s="43" t="str">
        <f t="shared" si="35"/>
        <v/>
      </c>
      <c r="W61" s="43" t="str">
        <f t="shared" si="36"/>
        <v/>
      </c>
      <c r="X61" s="43" t="str">
        <f t="shared" si="37"/>
        <v/>
      </c>
      <c r="Y61" s="43" t="str">
        <f t="shared" si="38"/>
        <v/>
      </c>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c r="BX61" s="43"/>
      <c r="BY61" s="43"/>
      <c r="BZ61" s="43"/>
      <c r="CA61" s="43"/>
      <c r="CB61" s="43"/>
      <c r="CC61" s="43"/>
      <c r="CD61" s="43"/>
      <c r="CE61" s="43"/>
      <c r="CF61" s="43"/>
      <c r="CG61" s="43"/>
      <c r="CH61" s="43"/>
      <c r="CI61" s="43"/>
      <c r="CJ61" s="43"/>
      <c r="CK61" s="43"/>
      <c r="CL61" s="43"/>
      <c r="CM61" s="43"/>
      <c r="CN61" s="43"/>
      <c r="CO61" s="43"/>
      <c r="CP61" s="43"/>
      <c r="CQ61" s="43"/>
      <c r="CR61" s="43"/>
      <c r="CS61" s="43"/>
      <c r="CT61" s="43"/>
      <c r="CU61" s="43"/>
      <c r="CV61" s="43"/>
      <c r="CW61" s="43"/>
      <c r="CX61" s="43"/>
      <c r="CY61" s="43"/>
      <c r="CZ61" s="43"/>
      <c r="DA61" s="43"/>
      <c r="DB61" s="43"/>
      <c r="DC61" s="43"/>
      <c r="DD61" s="43"/>
      <c r="DE61" s="43"/>
      <c r="DF61" s="43"/>
      <c r="DG61" s="43"/>
      <c r="DH61" s="43"/>
      <c r="DI61" s="43"/>
      <c r="DJ61" s="43"/>
      <c r="DK61" s="43"/>
      <c r="DL61" s="43"/>
      <c r="DM61" s="43"/>
    </row>
    <row r="62" spans="1:117" ht="81.75" hidden="1" customHeight="1" x14ac:dyDescent="0.2">
      <c r="A62" s="43"/>
      <c r="B62" s="43"/>
      <c r="C62" s="43"/>
      <c r="D62" s="43">
        <f t="shared" si="19"/>
        <v>33945</v>
      </c>
      <c r="E62" s="43" t="str">
        <f t="shared" si="20"/>
        <v/>
      </c>
      <c r="F62" s="43" t="str">
        <f t="shared" si="21"/>
        <v/>
      </c>
      <c r="G62" s="43" t="str">
        <f t="shared" si="22"/>
        <v/>
      </c>
      <c r="H62" s="43" t="str">
        <f t="shared" si="23"/>
        <v/>
      </c>
      <c r="I62" s="43" t="str">
        <f t="shared" si="24"/>
        <v/>
      </c>
      <c r="J62" s="43" t="str">
        <f t="shared" si="25"/>
        <v/>
      </c>
      <c r="K62" s="43" t="str">
        <f t="shared" si="26"/>
        <v/>
      </c>
      <c r="L62" s="43" t="str">
        <f t="shared" si="27"/>
        <v/>
      </c>
      <c r="M62" s="43" t="str">
        <f t="shared" si="28"/>
        <v/>
      </c>
      <c r="N62" s="43" t="str">
        <f t="shared" si="39"/>
        <v/>
      </c>
      <c r="O62" s="43">
        <f t="shared" si="29"/>
        <v>365</v>
      </c>
      <c r="P62" s="43" t="str">
        <f t="shared" si="30"/>
        <v/>
      </c>
      <c r="Q62" s="43" t="str">
        <f t="shared" si="31"/>
        <v/>
      </c>
      <c r="R62" s="43"/>
      <c r="S62" s="43" t="str">
        <f t="shared" si="32"/>
        <v/>
      </c>
      <c r="T62" s="43" t="str">
        <f t="shared" si="33"/>
        <v/>
      </c>
      <c r="U62" s="43" t="str">
        <f t="shared" si="34"/>
        <v/>
      </c>
      <c r="V62" s="43" t="str">
        <f t="shared" si="35"/>
        <v/>
      </c>
      <c r="W62" s="43" t="str">
        <f t="shared" si="36"/>
        <v/>
      </c>
      <c r="X62" s="43" t="str">
        <f t="shared" si="37"/>
        <v/>
      </c>
      <c r="Y62" s="43" t="str">
        <f t="shared" si="38"/>
        <v/>
      </c>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c r="BX62" s="43"/>
      <c r="BY62" s="43"/>
      <c r="BZ62" s="43"/>
      <c r="CA62" s="43"/>
      <c r="CB62" s="43"/>
      <c r="CC62" s="43"/>
      <c r="CD62" s="43"/>
      <c r="CE62" s="43"/>
      <c r="CF62" s="43"/>
      <c r="CG62" s="43"/>
      <c r="CH62" s="43"/>
      <c r="CI62" s="43"/>
      <c r="CJ62" s="43"/>
      <c r="CK62" s="43"/>
      <c r="CL62" s="43"/>
      <c r="CM62" s="43"/>
      <c r="CN62" s="43"/>
      <c r="CO62" s="43"/>
      <c r="CP62" s="43"/>
      <c r="CQ62" s="43"/>
      <c r="CR62" s="43"/>
      <c r="CS62" s="43"/>
      <c r="CT62" s="43"/>
      <c r="CU62" s="43"/>
      <c r="CV62" s="43"/>
      <c r="CW62" s="43"/>
      <c r="CX62" s="43"/>
      <c r="CY62" s="43"/>
      <c r="CZ62" s="43"/>
      <c r="DA62" s="43"/>
      <c r="DB62" s="43"/>
      <c r="DC62" s="43"/>
      <c r="DD62" s="43"/>
      <c r="DE62" s="43"/>
      <c r="DF62" s="43"/>
      <c r="DG62" s="43"/>
      <c r="DH62" s="43"/>
      <c r="DI62" s="43"/>
      <c r="DJ62" s="43"/>
      <c r="DK62" s="43"/>
      <c r="DL62" s="43"/>
      <c r="DM62" s="43"/>
    </row>
    <row r="63" spans="1:117" ht="81.75" hidden="1" customHeight="1" x14ac:dyDescent="0.2">
      <c r="A63" s="43"/>
      <c r="B63" s="43"/>
      <c r="C63" s="43"/>
      <c r="D63" s="43" t="str">
        <f t="shared" si="19"/>
        <v/>
      </c>
      <c r="E63" s="43" t="str">
        <f t="shared" si="20"/>
        <v/>
      </c>
      <c r="F63" s="43" t="str">
        <f t="shared" si="21"/>
        <v/>
      </c>
      <c r="G63" s="43" t="str">
        <f t="shared" si="22"/>
        <v/>
      </c>
      <c r="H63" s="43" t="str">
        <f t="shared" si="23"/>
        <v/>
      </c>
      <c r="I63" s="43" t="str">
        <f t="shared" si="24"/>
        <v/>
      </c>
      <c r="J63" s="43" t="str">
        <f t="shared" si="25"/>
        <v/>
      </c>
      <c r="K63" s="43" t="str">
        <f t="shared" si="26"/>
        <v/>
      </c>
      <c r="L63" s="43" t="str">
        <f t="shared" si="27"/>
        <v/>
      </c>
      <c r="M63" s="43" t="str">
        <f t="shared" si="28"/>
        <v/>
      </c>
      <c r="N63" s="43" t="str">
        <f t="shared" si="39"/>
        <v/>
      </c>
      <c r="O63" s="43" t="str">
        <f t="shared" si="29"/>
        <v/>
      </c>
      <c r="P63" s="43" t="str">
        <f t="shared" si="30"/>
        <v/>
      </c>
      <c r="Q63" s="43" t="str">
        <f t="shared" si="31"/>
        <v/>
      </c>
      <c r="R63" s="43"/>
      <c r="S63" s="43" t="str">
        <f t="shared" si="32"/>
        <v/>
      </c>
      <c r="T63" s="43" t="str">
        <f t="shared" si="33"/>
        <v/>
      </c>
      <c r="U63" s="43" t="str">
        <f t="shared" si="34"/>
        <v/>
      </c>
      <c r="V63" s="43" t="str">
        <f t="shared" si="35"/>
        <v/>
      </c>
      <c r="W63" s="43" t="str">
        <f t="shared" si="36"/>
        <v/>
      </c>
      <c r="X63" s="43" t="str">
        <f t="shared" si="37"/>
        <v/>
      </c>
      <c r="Y63" s="43" t="str">
        <f t="shared" si="38"/>
        <v/>
      </c>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c r="BX63" s="43"/>
      <c r="BY63" s="43"/>
      <c r="BZ63" s="43"/>
      <c r="CA63" s="43"/>
      <c r="CB63" s="43"/>
      <c r="CC63" s="43"/>
      <c r="CD63" s="43"/>
      <c r="CE63" s="43"/>
      <c r="CF63" s="43"/>
      <c r="CG63" s="43"/>
      <c r="CH63" s="43"/>
      <c r="CI63" s="43"/>
      <c r="CJ63" s="43"/>
      <c r="CK63" s="43"/>
      <c r="CL63" s="43"/>
      <c r="CM63" s="43"/>
      <c r="CN63" s="43"/>
      <c r="CO63" s="43"/>
      <c r="CP63" s="43"/>
      <c r="CQ63" s="43"/>
      <c r="CR63" s="43"/>
      <c r="CS63" s="43"/>
      <c r="CT63" s="43"/>
      <c r="CU63" s="43"/>
      <c r="CV63" s="43"/>
      <c r="CW63" s="43"/>
      <c r="CX63" s="43"/>
      <c r="CY63" s="43"/>
      <c r="CZ63" s="43"/>
      <c r="DA63" s="43"/>
      <c r="DB63" s="43"/>
      <c r="DC63" s="43"/>
      <c r="DD63" s="43"/>
      <c r="DE63" s="43"/>
      <c r="DF63" s="43"/>
      <c r="DG63" s="43"/>
      <c r="DH63" s="43"/>
      <c r="DI63" s="43"/>
      <c r="DJ63" s="43"/>
      <c r="DK63" s="43"/>
      <c r="DL63" s="43"/>
      <c r="DM63" s="43"/>
    </row>
    <row r="64" spans="1:117" ht="81.75" hidden="1" customHeight="1" x14ac:dyDescent="0.2">
      <c r="A64" s="43"/>
      <c r="B64" s="43"/>
      <c r="C64" s="43"/>
      <c r="D64" s="43" t="str">
        <f t="shared" si="19"/>
        <v/>
      </c>
      <c r="E64" s="43" t="str">
        <f t="shared" si="20"/>
        <v/>
      </c>
      <c r="F64" s="43" t="str">
        <f t="shared" si="21"/>
        <v/>
      </c>
      <c r="G64" s="43" t="str">
        <f t="shared" si="22"/>
        <v/>
      </c>
      <c r="H64" s="43" t="str">
        <f t="shared" si="23"/>
        <v/>
      </c>
      <c r="I64" s="43" t="str">
        <f t="shared" si="24"/>
        <v/>
      </c>
      <c r="J64" s="43" t="str">
        <f t="shared" si="25"/>
        <v/>
      </c>
      <c r="K64" s="43" t="str">
        <f t="shared" si="26"/>
        <v/>
      </c>
      <c r="L64" s="43" t="str">
        <f t="shared" si="27"/>
        <v/>
      </c>
      <c r="M64" s="43" t="str">
        <f t="shared" si="28"/>
        <v/>
      </c>
      <c r="N64" s="43" t="str">
        <f t="shared" si="39"/>
        <v/>
      </c>
      <c r="O64" s="43" t="str">
        <f t="shared" si="29"/>
        <v/>
      </c>
      <c r="P64" s="43" t="str">
        <f t="shared" si="30"/>
        <v/>
      </c>
      <c r="Q64" s="43" t="str">
        <f t="shared" si="31"/>
        <v/>
      </c>
      <c r="R64" s="43"/>
      <c r="S64" s="43" t="str">
        <f t="shared" si="32"/>
        <v/>
      </c>
      <c r="T64" s="43" t="str">
        <f t="shared" si="33"/>
        <v/>
      </c>
      <c r="U64" s="43" t="str">
        <f t="shared" si="34"/>
        <v/>
      </c>
      <c r="V64" s="43" t="str">
        <f t="shared" si="35"/>
        <v/>
      </c>
      <c r="W64" s="43" t="str">
        <f t="shared" si="36"/>
        <v/>
      </c>
      <c r="X64" s="43" t="str">
        <f t="shared" si="37"/>
        <v/>
      </c>
      <c r="Y64" s="43" t="str">
        <f t="shared" si="38"/>
        <v/>
      </c>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c r="BX64" s="43"/>
      <c r="BY64" s="43"/>
      <c r="BZ64" s="43"/>
      <c r="CA64" s="43"/>
      <c r="CB64" s="43"/>
      <c r="CC64" s="43"/>
      <c r="CD64" s="43"/>
      <c r="CE64" s="43"/>
      <c r="CF64" s="43"/>
      <c r="CG64" s="43"/>
      <c r="CH64" s="43"/>
      <c r="CI64" s="43"/>
      <c r="CJ64" s="43"/>
      <c r="CK64" s="43"/>
      <c r="CL64" s="43"/>
      <c r="CM64" s="43"/>
      <c r="CN64" s="43"/>
      <c r="CO64" s="43"/>
      <c r="CP64" s="43"/>
      <c r="CQ64" s="43"/>
      <c r="CR64" s="43"/>
      <c r="CS64" s="43"/>
      <c r="CT64" s="43"/>
      <c r="CU64" s="43"/>
      <c r="CV64" s="43"/>
      <c r="CW64" s="43"/>
      <c r="CX64" s="43"/>
      <c r="CY64" s="43"/>
      <c r="CZ64" s="43"/>
      <c r="DA64" s="43"/>
      <c r="DB64" s="43"/>
      <c r="DC64" s="43"/>
      <c r="DD64" s="43"/>
      <c r="DE64" s="43"/>
      <c r="DF64" s="43"/>
      <c r="DG64" s="43"/>
      <c r="DH64" s="43"/>
      <c r="DI64" s="43"/>
      <c r="DJ64" s="43"/>
      <c r="DK64" s="43"/>
      <c r="DL64" s="43"/>
      <c r="DM64" s="43"/>
    </row>
    <row r="65" spans="1:117" ht="81.75" hidden="1" customHeight="1" x14ac:dyDescent="0.2">
      <c r="A65" s="43"/>
      <c r="B65" s="43"/>
      <c r="C65" s="43"/>
      <c r="D65" s="43" t="str">
        <f t="shared" si="19"/>
        <v/>
      </c>
      <c r="E65" s="43" t="str">
        <f t="shared" si="20"/>
        <v/>
      </c>
      <c r="F65" s="43" t="str">
        <f t="shared" si="21"/>
        <v/>
      </c>
      <c r="G65" s="43" t="str">
        <f t="shared" si="22"/>
        <v/>
      </c>
      <c r="H65" s="43" t="str">
        <f t="shared" si="23"/>
        <v/>
      </c>
      <c r="I65" s="43" t="str">
        <f t="shared" si="24"/>
        <v/>
      </c>
      <c r="J65" s="43" t="str">
        <f t="shared" si="25"/>
        <v/>
      </c>
      <c r="K65" s="43" t="str">
        <f t="shared" si="26"/>
        <v/>
      </c>
      <c r="L65" s="43" t="str">
        <f t="shared" si="27"/>
        <v/>
      </c>
      <c r="M65" s="43" t="str">
        <f t="shared" si="28"/>
        <v/>
      </c>
      <c r="N65" s="43" t="str">
        <f t="shared" si="39"/>
        <v/>
      </c>
      <c r="O65" s="43" t="str">
        <f t="shared" si="29"/>
        <v/>
      </c>
      <c r="P65" s="43" t="str">
        <f t="shared" si="30"/>
        <v/>
      </c>
      <c r="Q65" s="43" t="str">
        <f t="shared" si="31"/>
        <v/>
      </c>
      <c r="R65" s="43"/>
      <c r="S65" s="43" t="str">
        <f t="shared" si="32"/>
        <v/>
      </c>
      <c r="T65" s="43" t="str">
        <f t="shared" si="33"/>
        <v/>
      </c>
      <c r="U65" s="43" t="str">
        <f t="shared" si="34"/>
        <v/>
      </c>
      <c r="V65" s="43" t="str">
        <f t="shared" si="35"/>
        <v/>
      </c>
      <c r="W65" s="43" t="str">
        <f t="shared" si="36"/>
        <v/>
      </c>
      <c r="X65" s="43" t="str">
        <f t="shared" si="37"/>
        <v/>
      </c>
      <c r="Y65" s="43" t="str">
        <f t="shared" si="38"/>
        <v/>
      </c>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row>
    <row r="66" spans="1:117" ht="81.75" hidden="1" customHeight="1" x14ac:dyDescent="0.2">
      <c r="A66" s="43"/>
      <c r="B66" s="43"/>
      <c r="C66" s="43"/>
      <c r="D66" s="43" t="str">
        <f t="shared" si="19"/>
        <v/>
      </c>
      <c r="E66" s="43" t="str">
        <f t="shared" si="20"/>
        <v/>
      </c>
      <c r="F66" s="43" t="str">
        <f t="shared" si="21"/>
        <v/>
      </c>
      <c r="G66" s="43" t="str">
        <f t="shared" si="22"/>
        <v/>
      </c>
      <c r="H66" s="43" t="str">
        <f t="shared" si="23"/>
        <v/>
      </c>
      <c r="I66" s="43" t="str">
        <f t="shared" si="24"/>
        <v/>
      </c>
      <c r="J66" s="43" t="str">
        <f t="shared" si="25"/>
        <v/>
      </c>
      <c r="K66" s="43" t="str">
        <f t="shared" si="26"/>
        <v/>
      </c>
      <c r="L66" s="43" t="str">
        <f t="shared" si="27"/>
        <v/>
      </c>
      <c r="M66" s="43" t="str">
        <f t="shared" si="28"/>
        <v/>
      </c>
      <c r="N66" s="43" t="str">
        <f t="shared" si="39"/>
        <v/>
      </c>
      <c r="O66" s="43" t="str">
        <f t="shared" si="29"/>
        <v/>
      </c>
      <c r="P66" s="43" t="str">
        <f t="shared" si="30"/>
        <v/>
      </c>
      <c r="Q66" s="43" t="str">
        <f t="shared" si="31"/>
        <v/>
      </c>
      <c r="R66" s="43"/>
      <c r="S66" s="43" t="str">
        <f t="shared" si="32"/>
        <v/>
      </c>
      <c r="T66" s="43" t="str">
        <f t="shared" si="33"/>
        <v/>
      </c>
      <c r="U66" s="43" t="str">
        <f t="shared" si="34"/>
        <v/>
      </c>
      <c r="V66" s="43" t="str">
        <f t="shared" si="35"/>
        <v/>
      </c>
      <c r="W66" s="43" t="str">
        <f t="shared" si="36"/>
        <v/>
      </c>
      <c r="X66" s="43" t="str">
        <f t="shared" si="37"/>
        <v/>
      </c>
      <c r="Y66" s="43" t="str">
        <f t="shared" si="38"/>
        <v/>
      </c>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c r="BX66" s="43"/>
      <c r="BY66" s="43"/>
      <c r="BZ66" s="43"/>
      <c r="CA66" s="43"/>
      <c r="CB66" s="43"/>
      <c r="CC66" s="43"/>
      <c r="CD66" s="43"/>
      <c r="CE66" s="43"/>
      <c r="CF66" s="43"/>
      <c r="CG66" s="43"/>
      <c r="CH66" s="43"/>
      <c r="CI66" s="43"/>
      <c r="CJ66" s="43"/>
      <c r="CK66" s="43"/>
      <c r="CL66" s="43"/>
      <c r="CM66" s="43"/>
      <c r="CN66" s="43"/>
      <c r="CO66" s="43"/>
      <c r="CP66" s="43"/>
      <c r="CQ66" s="43"/>
      <c r="CR66" s="43"/>
      <c r="CS66" s="43"/>
      <c r="CT66" s="43"/>
      <c r="CU66" s="43"/>
      <c r="CV66" s="43"/>
      <c r="CW66" s="43"/>
      <c r="CX66" s="43"/>
      <c r="CY66" s="43"/>
      <c r="CZ66" s="43"/>
      <c r="DA66" s="43"/>
      <c r="DB66" s="43"/>
      <c r="DC66" s="43"/>
      <c r="DD66" s="43"/>
      <c r="DE66" s="43"/>
      <c r="DF66" s="43"/>
      <c r="DG66" s="43"/>
      <c r="DH66" s="43"/>
      <c r="DI66" s="43"/>
      <c r="DJ66" s="43"/>
      <c r="DK66" s="43"/>
      <c r="DL66" s="43"/>
      <c r="DM66" s="43"/>
    </row>
    <row r="67" spans="1:117" ht="81.75" hidden="1" customHeight="1" x14ac:dyDescent="0.2">
      <c r="A67" s="43"/>
      <c r="B67" s="43"/>
      <c r="C67" s="43"/>
      <c r="D67" s="43" t="str">
        <f t="shared" si="19"/>
        <v/>
      </c>
      <c r="E67" s="43" t="str">
        <f t="shared" si="20"/>
        <v/>
      </c>
      <c r="F67" s="43" t="str">
        <f t="shared" si="21"/>
        <v/>
      </c>
      <c r="G67" s="43" t="str">
        <f t="shared" si="22"/>
        <v/>
      </c>
      <c r="H67" s="43" t="str">
        <f t="shared" si="23"/>
        <v/>
      </c>
      <c r="I67" s="43" t="str">
        <f t="shared" si="24"/>
        <v/>
      </c>
      <c r="J67" s="43" t="str">
        <f t="shared" si="25"/>
        <v/>
      </c>
      <c r="K67" s="43" t="str">
        <f t="shared" si="26"/>
        <v/>
      </c>
      <c r="L67" s="43" t="str">
        <f t="shared" si="27"/>
        <v/>
      </c>
      <c r="M67" s="43" t="str">
        <f t="shared" si="28"/>
        <v/>
      </c>
      <c r="N67" s="43" t="str">
        <f t="shared" si="39"/>
        <v/>
      </c>
      <c r="O67" s="43" t="str">
        <f t="shared" si="29"/>
        <v/>
      </c>
      <c r="P67" s="43" t="str">
        <f t="shared" si="30"/>
        <v/>
      </c>
      <c r="Q67" s="43" t="str">
        <f t="shared" si="31"/>
        <v/>
      </c>
      <c r="R67" s="43"/>
      <c r="S67" s="43" t="str">
        <f t="shared" si="32"/>
        <v/>
      </c>
      <c r="T67" s="43" t="str">
        <f t="shared" si="33"/>
        <v/>
      </c>
      <c r="U67" s="43" t="str">
        <f t="shared" si="34"/>
        <v/>
      </c>
      <c r="V67" s="43" t="str">
        <f t="shared" si="35"/>
        <v/>
      </c>
      <c r="W67" s="43" t="str">
        <f t="shared" si="36"/>
        <v/>
      </c>
      <c r="X67" s="43" t="str">
        <f t="shared" si="37"/>
        <v/>
      </c>
      <c r="Y67" s="43" t="str">
        <f t="shared" si="38"/>
        <v/>
      </c>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c r="CA67" s="43"/>
      <c r="CB67" s="43"/>
      <c r="CC67" s="43"/>
      <c r="CD67" s="43"/>
      <c r="CE67" s="43"/>
      <c r="CF67" s="43"/>
      <c r="CG67" s="43"/>
      <c r="CH67" s="43"/>
      <c r="CI67" s="43"/>
      <c r="CJ67" s="43"/>
      <c r="CK67" s="43"/>
      <c r="CL67" s="43"/>
      <c r="CM67" s="43"/>
      <c r="CN67" s="43"/>
      <c r="CO67" s="43"/>
      <c r="CP67" s="43"/>
      <c r="CQ67" s="43"/>
      <c r="CR67" s="43"/>
      <c r="CS67" s="43"/>
      <c r="CT67" s="43"/>
      <c r="CU67" s="43"/>
      <c r="CV67" s="43"/>
      <c r="CW67" s="43"/>
      <c r="CX67" s="43"/>
      <c r="CY67" s="43"/>
      <c r="CZ67" s="43"/>
      <c r="DA67" s="43"/>
      <c r="DB67" s="43"/>
      <c r="DC67" s="43"/>
      <c r="DD67" s="43"/>
      <c r="DE67" s="43"/>
      <c r="DF67" s="43"/>
      <c r="DG67" s="43"/>
      <c r="DH67" s="43"/>
      <c r="DI67" s="43"/>
      <c r="DJ67" s="43"/>
      <c r="DK67" s="43"/>
      <c r="DL67" s="43"/>
      <c r="DM67" s="43"/>
    </row>
    <row r="68" spans="1:117" ht="81.75" hidden="1" customHeight="1" x14ac:dyDescent="0.2">
      <c r="A68" s="43"/>
      <c r="B68" s="43"/>
      <c r="C68" s="43"/>
      <c r="D68" s="43" t="str">
        <f t="shared" si="19"/>
        <v/>
      </c>
      <c r="E68" s="43" t="str">
        <f t="shared" si="20"/>
        <v/>
      </c>
      <c r="F68" s="43" t="str">
        <f t="shared" si="21"/>
        <v/>
      </c>
      <c r="G68" s="43" t="str">
        <f t="shared" si="22"/>
        <v/>
      </c>
      <c r="H68" s="43" t="str">
        <f t="shared" si="23"/>
        <v/>
      </c>
      <c r="I68" s="43" t="str">
        <f t="shared" si="24"/>
        <v/>
      </c>
      <c r="J68" s="43" t="str">
        <f t="shared" si="25"/>
        <v/>
      </c>
      <c r="K68" s="43" t="str">
        <f t="shared" si="26"/>
        <v/>
      </c>
      <c r="L68" s="43" t="str">
        <f t="shared" si="27"/>
        <v/>
      </c>
      <c r="M68" s="43" t="str">
        <f t="shared" si="28"/>
        <v/>
      </c>
      <c r="N68" s="43" t="str">
        <f t="shared" si="39"/>
        <v/>
      </c>
      <c r="O68" s="43" t="str">
        <f t="shared" si="29"/>
        <v/>
      </c>
      <c r="P68" s="43" t="str">
        <f t="shared" si="30"/>
        <v/>
      </c>
      <c r="Q68" s="43" t="str">
        <f t="shared" si="31"/>
        <v/>
      </c>
      <c r="R68" s="43"/>
      <c r="S68" s="43" t="str">
        <f t="shared" si="32"/>
        <v/>
      </c>
      <c r="T68" s="43" t="str">
        <f t="shared" si="33"/>
        <v/>
      </c>
      <c r="U68" s="43" t="str">
        <f t="shared" si="34"/>
        <v/>
      </c>
      <c r="V68" s="43" t="str">
        <f t="shared" si="35"/>
        <v/>
      </c>
      <c r="W68" s="43" t="str">
        <f t="shared" si="36"/>
        <v/>
      </c>
      <c r="X68" s="43" t="str">
        <f t="shared" si="37"/>
        <v/>
      </c>
      <c r="Y68" s="43" t="str">
        <f t="shared" si="38"/>
        <v/>
      </c>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row>
    <row r="69" spans="1:117" ht="81.75" hidden="1" customHeight="1" x14ac:dyDescent="0.2">
      <c r="A69" s="43"/>
      <c r="B69" s="43"/>
      <c r="C69" s="43"/>
      <c r="D69" s="43" t="str">
        <f t="shared" si="19"/>
        <v/>
      </c>
      <c r="E69" s="43" t="str">
        <f t="shared" si="20"/>
        <v/>
      </c>
      <c r="F69" s="43" t="str">
        <f t="shared" si="21"/>
        <v/>
      </c>
      <c r="G69" s="43" t="str">
        <f t="shared" si="22"/>
        <v/>
      </c>
      <c r="H69" s="43" t="str">
        <f t="shared" si="23"/>
        <v/>
      </c>
      <c r="I69" s="43" t="str">
        <f t="shared" si="24"/>
        <v/>
      </c>
      <c r="J69" s="43" t="str">
        <f t="shared" si="25"/>
        <v/>
      </c>
      <c r="K69" s="43" t="str">
        <f t="shared" si="26"/>
        <v/>
      </c>
      <c r="L69" s="43" t="str">
        <f t="shared" si="27"/>
        <v/>
      </c>
      <c r="M69" s="43" t="str">
        <f t="shared" si="28"/>
        <v/>
      </c>
      <c r="N69" s="43" t="str">
        <f t="shared" si="39"/>
        <v/>
      </c>
      <c r="O69" s="43" t="str">
        <f t="shared" si="29"/>
        <v/>
      </c>
      <c r="P69" s="43" t="str">
        <f t="shared" si="30"/>
        <v/>
      </c>
      <c r="Q69" s="43" t="str">
        <f t="shared" si="31"/>
        <v/>
      </c>
      <c r="R69" s="43"/>
      <c r="S69" s="43" t="str">
        <f t="shared" si="32"/>
        <v/>
      </c>
      <c r="T69" s="43" t="str">
        <f t="shared" si="33"/>
        <v/>
      </c>
      <c r="U69" s="43" t="str">
        <f t="shared" si="34"/>
        <v/>
      </c>
      <c r="V69" s="43" t="str">
        <f t="shared" si="35"/>
        <v/>
      </c>
      <c r="W69" s="43" t="str">
        <f t="shared" si="36"/>
        <v/>
      </c>
      <c r="X69" s="43" t="str">
        <f t="shared" si="37"/>
        <v/>
      </c>
      <c r="Y69" s="43" t="str">
        <f t="shared" si="38"/>
        <v/>
      </c>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3"/>
      <c r="BY69" s="43"/>
      <c r="BZ69" s="43"/>
      <c r="CA69" s="43"/>
      <c r="CB69" s="43"/>
      <c r="CC69" s="43"/>
      <c r="CD69" s="43"/>
      <c r="CE69" s="43"/>
      <c r="CF69" s="43"/>
      <c r="CG69" s="43"/>
      <c r="CH69" s="43"/>
      <c r="CI69" s="43"/>
      <c r="CJ69" s="43"/>
      <c r="CK69" s="43"/>
      <c r="CL69" s="43"/>
      <c r="CM69" s="43"/>
      <c r="CN69" s="43"/>
      <c r="CO69" s="43"/>
      <c r="CP69" s="43"/>
      <c r="CQ69" s="43"/>
      <c r="CR69" s="43"/>
      <c r="CS69" s="43"/>
      <c r="CT69" s="43"/>
      <c r="CU69" s="43"/>
      <c r="CV69" s="43"/>
      <c r="CW69" s="43"/>
      <c r="CX69" s="43"/>
      <c r="CY69" s="43"/>
      <c r="CZ69" s="43"/>
      <c r="DA69" s="43"/>
      <c r="DB69" s="43"/>
      <c r="DC69" s="43"/>
      <c r="DD69" s="43"/>
      <c r="DE69" s="43"/>
      <c r="DF69" s="43"/>
      <c r="DG69" s="43"/>
      <c r="DH69" s="43"/>
      <c r="DI69" s="43"/>
      <c r="DJ69" s="43"/>
      <c r="DK69" s="43"/>
      <c r="DL69" s="43"/>
      <c r="DM69" s="43"/>
    </row>
    <row r="70" spans="1:117" ht="81.75" hidden="1" customHeight="1" x14ac:dyDescent="0.2">
      <c r="A70" s="43"/>
      <c r="B70" s="43"/>
      <c r="C70" s="43"/>
      <c r="D70" s="43" t="str">
        <f t="shared" si="19"/>
        <v/>
      </c>
      <c r="E70" s="43" t="str">
        <f t="shared" si="20"/>
        <v/>
      </c>
      <c r="F70" s="43" t="str">
        <f t="shared" si="21"/>
        <v/>
      </c>
      <c r="G70" s="43" t="str">
        <f t="shared" si="22"/>
        <v/>
      </c>
      <c r="H70" s="43" t="str">
        <f t="shared" si="23"/>
        <v/>
      </c>
      <c r="I70" s="43" t="str">
        <f t="shared" si="24"/>
        <v/>
      </c>
      <c r="J70" s="43" t="str">
        <f t="shared" si="25"/>
        <v/>
      </c>
      <c r="K70" s="43" t="str">
        <f t="shared" si="26"/>
        <v/>
      </c>
      <c r="L70" s="43" t="str">
        <f t="shared" si="27"/>
        <v/>
      </c>
      <c r="M70" s="43" t="str">
        <f t="shared" si="28"/>
        <v/>
      </c>
      <c r="N70" s="43" t="str">
        <f t="shared" si="39"/>
        <v/>
      </c>
      <c r="O70" s="43" t="str">
        <f t="shared" si="29"/>
        <v/>
      </c>
      <c r="P70" s="43" t="str">
        <f t="shared" si="30"/>
        <v/>
      </c>
      <c r="Q70" s="43" t="str">
        <f t="shared" si="31"/>
        <v/>
      </c>
      <c r="R70" s="43"/>
      <c r="S70" s="43" t="str">
        <f t="shared" si="32"/>
        <v/>
      </c>
      <c r="T70" s="43" t="str">
        <f t="shared" si="33"/>
        <v/>
      </c>
      <c r="U70" s="43" t="str">
        <f t="shared" si="34"/>
        <v/>
      </c>
      <c r="V70" s="43" t="str">
        <f t="shared" si="35"/>
        <v/>
      </c>
      <c r="W70" s="43" t="str">
        <f t="shared" si="36"/>
        <v/>
      </c>
      <c r="X70" s="43" t="str">
        <f t="shared" si="37"/>
        <v/>
      </c>
      <c r="Y70" s="43" t="str">
        <f t="shared" si="38"/>
        <v/>
      </c>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row>
    <row r="71" spans="1:117" ht="81.75" hidden="1" customHeight="1" x14ac:dyDescent="0.2">
      <c r="A71" s="43"/>
      <c r="B71" s="43"/>
      <c r="C71" s="43"/>
      <c r="D71" s="43" t="str">
        <f t="shared" si="19"/>
        <v/>
      </c>
      <c r="E71" s="43" t="str">
        <f t="shared" si="20"/>
        <v/>
      </c>
      <c r="F71" s="43" t="str">
        <f t="shared" si="21"/>
        <v/>
      </c>
      <c r="G71" s="43" t="str">
        <f t="shared" si="22"/>
        <v/>
      </c>
      <c r="H71" s="43" t="str">
        <f t="shared" si="23"/>
        <v/>
      </c>
      <c r="I71" s="43" t="str">
        <f t="shared" si="24"/>
        <v/>
      </c>
      <c r="J71" s="43" t="str">
        <f t="shared" si="25"/>
        <v/>
      </c>
      <c r="K71" s="43" t="str">
        <f t="shared" si="26"/>
        <v/>
      </c>
      <c r="L71" s="43" t="str">
        <f t="shared" si="27"/>
        <v/>
      </c>
      <c r="M71" s="43" t="str">
        <f t="shared" si="28"/>
        <v/>
      </c>
      <c r="N71" s="43" t="str">
        <f t="shared" si="39"/>
        <v/>
      </c>
      <c r="O71" s="43" t="str">
        <f t="shared" si="29"/>
        <v/>
      </c>
      <c r="P71" s="43" t="str">
        <f t="shared" si="30"/>
        <v/>
      </c>
      <c r="Q71" s="43" t="str">
        <f t="shared" si="31"/>
        <v/>
      </c>
      <c r="R71" s="43"/>
      <c r="S71" s="43" t="str">
        <f t="shared" si="32"/>
        <v/>
      </c>
      <c r="T71" s="43" t="str">
        <f t="shared" si="33"/>
        <v/>
      </c>
      <c r="U71" s="43" t="str">
        <f t="shared" si="34"/>
        <v/>
      </c>
      <c r="V71" s="43" t="str">
        <f t="shared" si="35"/>
        <v/>
      </c>
      <c r="W71" s="43" t="str">
        <f t="shared" si="36"/>
        <v/>
      </c>
      <c r="X71" s="43" t="str">
        <f t="shared" si="37"/>
        <v/>
      </c>
      <c r="Y71" s="43" t="str">
        <f t="shared" si="38"/>
        <v/>
      </c>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row>
    <row r="72" spans="1:117" ht="81.75" hidden="1" customHeight="1" x14ac:dyDescent="0.2">
      <c r="A72" s="43"/>
      <c r="B72" s="43"/>
      <c r="C72" s="43"/>
      <c r="D72" s="43" t="str">
        <f t="shared" si="19"/>
        <v/>
      </c>
      <c r="E72" s="43" t="str">
        <f t="shared" si="20"/>
        <v/>
      </c>
      <c r="F72" s="43" t="str">
        <f t="shared" si="21"/>
        <v/>
      </c>
      <c r="G72" s="43" t="str">
        <f t="shared" si="22"/>
        <v/>
      </c>
      <c r="H72" s="43" t="str">
        <f t="shared" si="23"/>
        <v/>
      </c>
      <c r="I72" s="43" t="str">
        <f t="shared" si="24"/>
        <v/>
      </c>
      <c r="J72" s="43" t="str">
        <f t="shared" si="25"/>
        <v/>
      </c>
      <c r="K72" s="43" t="str">
        <f t="shared" si="26"/>
        <v/>
      </c>
      <c r="L72" s="43" t="str">
        <f t="shared" si="27"/>
        <v/>
      </c>
      <c r="M72" s="43" t="str">
        <f t="shared" si="28"/>
        <v/>
      </c>
      <c r="N72" s="43" t="str">
        <f t="shared" si="39"/>
        <v/>
      </c>
      <c r="O72" s="43" t="str">
        <f t="shared" si="29"/>
        <v/>
      </c>
      <c r="P72" s="43" t="str">
        <f t="shared" si="30"/>
        <v/>
      </c>
      <c r="Q72" s="43" t="str">
        <f t="shared" si="31"/>
        <v/>
      </c>
      <c r="R72" s="43"/>
      <c r="S72" s="43" t="str">
        <f t="shared" si="32"/>
        <v/>
      </c>
      <c r="T72" s="43" t="str">
        <f t="shared" si="33"/>
        <v/>
      </c>
      <c r="U72" s="43" t="str">
        <f t="shared" si="34"/>
        <v/>
      </c>
      <c r="V72" s="43" t="str">
        <f t="shared" si="35"/>
        <v/>
      </c>
      <c r="W72" s="43" t="str">
        <f t="shared" si="36"/>
        <v/>
      </c>
      <c r="X72" s="43" t="str">
        <f t="shared" si="37"/>
        <v/>
      </c>
      <c r="Y72" s="43" t="str">
        <f t="shared" si="38"/>
        <v/>
      </c>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c r="BX72" s="43"/>
      <c r="BY72" s="43"/>
      <c r="BZ72" s="43"/>
      <c r="CA72" s="43"/>
      <c r="CB72" s="43"/>
      <c r="CC72" s="43"/>
      <c r="CD72" s="43"/>
      <c r="CE72" s="43"/>
      <c r="CF72" s="43"/>
      <c r="CG72" s="43"/>
      <c r="CH72" s="43"/>
      <c r="CI72" s="43"/>
      <c r="CJ72" s="43"/>
      <c r="CK72" s="43"/>
      <c r="CL72" s="43"/>
      <c r="CM72" s="43"/>
      <c r="CN72" s="43"/>
      <c r="CO72" s="43"/>
      <c r="CP72" s="43"/>
      <c r="CQ72" s="43"/>
      <c r="CR72" s="43"/>
      <c r="CS72" s="43"/>
      <c r="CT72" s="43"/>
      <c r="CU72" s="43"/>
      <c r="CV72" s="43"/>
      <c r="CW72" s="43"/>
      <c r="CX72" s="43"/>
      <c r="CY72" s="43"/>
      <c r="CZ72" s="43"/>
      <c r="DA72" s="43"/>
      <c r="DB72" s="43"/>
      <c r="DC72" s="43"/>
      <c r="DD72" s="43"/>
      <c r="DE72" s="43"/>
      <c r="DF72" s="43"/>
      <c r="DG72" s="43"/>
      <c r="DH72" s="43"/>
      <c r="DI72" s="43"/>
      <c r="DJ72" s="43"/>
      <c r="DK72" s="43"/>
      <c r="DL72" s="43"/>
      <c r="DM72" s="43"/>
    </row>
    <row r="73" spans="1:117" ht="81.75" hidden="1" customHeight="1" x14ac:dyDescent="0.2">
      <c r="A73" s="43"/>
      <c r="B73" s="43"/>
      <c r="C73" s="43"/>
      <c r="D73" s="43" t="str">
        <f t="shared" si="19"/>
        <v/>
      </c>
      <c r="E73" s="43" t="str">
        <f t="shared" si="20"/>
        <v/>
      </c>
      <c r="F73" s="43" t="str">
        <f t="shared" si="21"/>
        <v/>
      </c>
      <c r="G73" s="43" t="str">
        <f t="shared" si="22"/>
        <v/>
      </c>
      <c r="H73" s="43" t="str">
        <f t="shared" si="23"/>
        <v/>
      </c>
      <c r="I73" s="43" t="str">
        <f t="shared" si="24"/>
        <v/>
      </c>
      <c r="J73" s="43" t="str">
        <f t="shared" si="25"/>
        <v/>
      </c>
      <c r="K73" s="43" t="str">
        <f t="shared" si="26"/>
        <v/>
      </c>
      <c r="L73" s="43" t="str">
        <f t="shared" si="27"/>
        <v/>
      </c>
      <c r="M73" s="43" t="str">
        <f t="shared" si="28"/>
        <v/>
      </c>
      <c r="N73" s="43" t="str">
        <f t="shared" si="39"/>
        <v/>
      </c>
      <c r="O73" s="43" t="str">
        <f t="shared" si="29"/>
        <v/>
      </c>
      <c r="P73" s="43" t="str">
        <f t="shared" si="30"/>
        <v/>
      </c>
      <c r="Q73" s="43" t="str">
        <f t="shared" si="31"/>
        <v/>
      </c>
      <c r="R73" s="43"/>
      <c r="S73" s="43" t="str">
        <f t="shared" si="32"/>
        <v/>
      </c>
      <c r="T73" s="43" t="str">
        <f t="shared" si="33"/>
        <v/>
      </c>
      <c r="U73" s="43" t="str">
        <f t="shared" si="34"/>
        <v/>
      </c>
      <c r="V73" s="43" t="str">
        <f t="shared" si="35"/>
        <v/>
      </c>
      <c r="W73" s="43" t="str">
        <f t="shared" si="36"/>
        <v/>
      </c>
      <c r="X73" s="43" t="str">
        <f t="shared" si="37"/>
        <v/>
      </c>
      <c r="Y73" s="43" t="str">
        <f t="shared" si="38"/>
        <v/>
      </c>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43"/>
      <c r="CC73" s="43"/>
      <c r="CD73" s="43"/>
      <c r="CE73" s="43"/>
      <c r="CF73" s="43"/>
      <c r="CG73" s="43"/>
      <c r="CH73" s="43"/>
      <c r="CI73" s="43"/>
      <c r="CJ73" s="43"/>
      <c r="CK73" s="43"/>
      <c r="CL73" s="43"/>
      <c r="CM73" s="43"/>
      <c r="CN73" s="43"/>
      <c r="CO73" s="43"/>
      <c r="CP73" s="43"/>
      <c r="CQ73" s="43"/>
      <c r="CR73" s="43"/>
      <c r="CS73" s="43"/>
      <c r="CT73" s="43"/>
      <c r="CU73" s="43"/>
      <c r="CV73" s="43"/>
      <c r="CW73" s="43"/>
      <c r="CX73" s="43"/>
      <c r="CY73" s="43"/>
      <c r="CZ73" s="43"/>
      <c r="DA73" s="43"/>
      <c r="DB73" s="43"/>
      <c r="DC73" s="43"/>
      <c r="DD73" s="43"/>
      <c r="DE73" s="43"/>
      <c r="DF73" s="43"/>
      <c r="DG73" s="43"/>
      <c r="DH73" s="43"/>
      <c r="DI73" s="43"/>
      <c r="DJ73" s="43"/>
      <c r="DK73" s="43"/>
      <c r="DL73" s="43"/>
      <c r="DM73" s="43"/>
    </row>
    <row r="74" spans="1:117" ht="81.75" hidden="1" customHeight="1" x14ac:dyDescent="0.2">
      <c r="A74" s="43"/>
      <c r="B74" s="43"/>
      <c r="C74" s="43"/>
      <c r="D74" s="43" t="str">
        <f t="shared" si="19"/>
        <v/>
      </c>
      <c r="E74" s="43" t="str">
        <f t="shared" si="20"/>
        <v/>
      </c>
      <c r="F74" s="43" t="str">
        <f t="shared" si="21"/>
        <v/>
      </c>
      <c r="G74" s="43" t="str">
        <f t="shared" si="22"/>
        <v/>
      </c>
      <c r="H74" s="43" t="str">
        <f t="shared" si="23"/>
        <v/>
      </c>
      <c r="I74" s="43" t="str">
        <f t="shared" si="24"/>
        <v/>
      </c>
      <c r="J74" s="43" t="str">
        <f t="shared" si="25"/>
        <v/>
      </c>
      <c r="K74" s="43" t="str">
        <f t="shared" si="26"/>
        <v/>
      </c>
      <c r="L74" s="43" t="str">
        <f t="shared" si="27"/>
        <v/>
      </c>
      <c r="M74" s="43" t="str">
        <f t="shared" si="28"/>
        <v/>
      </c>
      <c r="N74" s="43" t="str">
        <f t="shared" si="39"/>
        <v/>
      </c>
      <c r="O74" s="43" t="str">
        <f t="shared" si="29"/>
        <v/>
      </c>
      <c r="P74" s="43" t="str">
        <f t="shared" si="30"/>
        <v/>
      </c>
      <c r="Q74" s="43" t="str">
        <f t="shared" si="31"/>
        <v/>
      </c>
      <c r="R74" s="43"/>
      <c r="S74" s="43" t="str">
        <f t="shared" si="32"/>
        <v/>
      </c>
      <c r="T74" s="43" t="str">
        <f t="shared" si="33"/>
        <v/>
      </c>
      <c r="U74" s="43" t="str">
        <f t="shared" si="34"/>
        <v/>
      </c>
      <c r="V74" s="43" t="str">
        <f t="shared" si="35"/>
        <v/>
      </c>
      <c r="W74" s="43" t="str">
        <f t="shared" si="36"/>
        <v/>
      </c>
      <c r="X74" s="43" t="str">
        <f t="shared" si="37"/>
        <v/>
      </c>
      <c r="Y74" s="43" t="str">
        <f t="shared" si="38"/>
        <v/>
      </c>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row>
    <row r="75" spans="1:117" ht="81.75" hidden="1" customHeight="1" x14ac:dyDescent="0.2">
      <c r="A75" s="43"/>
      <c r="B75" s="43"/>
      <c r="C75" s="43"/>
      <c r="D75" s="43" t="str">
        <f t="shared" si="19"/>
        <v/>
      </c>
      <c r="E75" s="43" t="str">
        <f t="shared" si="20"/>
        <v/>
      </c>
      <c r="F75" s="43" t="str">
        <f t="shared" si="21"/>
        <v/>
      </c>
      <c r="G75" s="43" t="str">
        <f t="shared" si="22"/>
        <v/>
      </c>
      <c r="H75" s="43" t="str">
        <f t="shared" si="23"/>
        <v/>
      </c>
      <c r="I75" s="43" t="str">
        <f t="shared" si="24"/>
        <v/>
      </c>
      <c r="J75" s="43" t="str">
        <f t="shared" si="25"/>
        <v/>
      </c>
      <c r="K75" s="43" t="str">
        <f t="shared" si="26"/>
        <v/>
      </c>
      <c r="L75" s="43" t="str">
        <f t="shared" si="27"/>
        <v/>
      </c>
      <c r="M75" s="43" t="str">
        <f t="shared" si="28"/>
        <v/>
      </c>
      <c r="N75" s="43" t="str">
        <f t="shared" si="39"/>
        <v/>
      </c>
      <c r="O75" s="43" t="str">
        <f t="shared" si="29"/>
        <v/>
      </c>
      <c r="P75" s="43" t="str">
        <f t="shared" si="30"/>
        <v/>
      </c>
      <c r="Q75" s="43" t="str">
        <f t="shared" si="31"/>
        <v/>
      </c>
      <c r="R75" s="43"/>
      <c r="S75" s="43" t="str">
        <f t="shared" si="32"/>
        <v/>
      </c>
      <c r="T75" s="43" t="str">
        <f t="shared" si="33"/>
        <v/>
      </c>
      <c r="U75" s="43" t="str">
        <f t="shared" si="34"/>
        <v/>
      </c>
      <c r="V75" s="43" t="str">
        <f t="shared" si="35"/>
        <v/>
      </c>
      <c r="W75" s="43" t="str">
        <f t="shared" si="36"/>
        <v/>
      </c>
      <c r="X75" s="43" t="str">
        <f t="shared" si="37"/>
        <v/>
      </c>
      <c r="Y75" s="43" t="str">
        <f t="shared" si="38"/>
        <v/>
      </c>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43"/>
      <c r="CV75" s="43"/>
      <c r="CW75" s="43"/>
      <c r="CX75" s="43"/>
      <c r="CY75" s="43"/>
      <c r="CZ75" s="43"/>
      <c r="DA75" s="43"/>
      <c r="DB75" s="43"/>
      <c r="DC75" s="43"/>
      <c r="DD75" s="43"/>
      <c r="DE75" s="43"/>
      <c r="DF75" s="43"/>
      <c r="DG75" s="43"/>
      <c r="DH75" s="43"/>
      <c r="DI75" s="43"/>
      <c r="DJ75" s="43"/>
      <c r="DK75" s="43"/>
      <c r="DL75" s="43"/>
      <c r="DM75" s="43"/>
    </row>
    <row r="76" spans="1:117" ht="81.75" hidden="1" customHeight="1" x14ac:dyDescent="0.2">
      <c r="A76" s="43"/>
      <c r="B76" s="43"/>
      <c r="C76" s="43"/>
      <c r="D76" s="43" t="str">
        <f t="shared" si="19"/>
        <v/>
      </c>
      <c r="E76" s="43" t="str">
        <f t="shared" si="20"/>
        <v/>
      </c>
      <c r="F76" s="43" t="str">
        <f t="shared" si="21"/>
        <v/>
      </c>
      <c r="G76" s="43" t="str">
        <f t="shared" si="22"/>
        <v/>
      </c>
      <c r="H76" s="43" t="str">
        <f t="shared" si="23"/>
        <v/>
      </c>
      <c r="I76" s="43" t="str">
        <f t="shared" si="24"/>
        <v/>
      </c>
      <c r="J76" s="43" t="str">
        <f t="shared" si="25"/>
        <v/>
      </c>
      <c r="K76" s="43" t="str">
        <f t="shared" si="26"/>
        <v/>
      </c>
      <c r="L76" s="43" t="str">
        <f t="shared" si="27"/>
        <v/>
      </c>
      <c r="M76" s="43" t="str">
        <f t="shared" si="28"/>
        <v/>
      </c>
      <c r="N76" s="43" t="str">
        <f t="shared" si="39"/>
        <v/>
      </c>
      <c r="O76" s="43" t="str">
        <f t="shared" si="29"/>
        <v/>
      </c>
      <c r="P76" s="43" t="str">
        <f t="shared" si="30"/>
        <v/>
      </c>
      <c r="Q76" s="43" t="str">
        <f t="shared" si="31"/>
        <v/>
      </c>
      <c r="R76" s="43"/>
      <c r="S76" s="43" t="str">
        <f t="shared" si="32"/>
        <v/>
      </c>
      <c r="T76" s="43" t="str">
        <f t="shared" si="33"/>
        <v/>
      </c>
      <c r="U76" s="43" t="str">
        <f t="shared" si="34"/>
        <v/>
      </c>
      <c r="V76" s="43" t="str">
        <f t="shared" si="35"/>
        <v/>
      </c>
      <c r="W76" s="43" t="str">
        <f t="shared" si="36"/>
        <v/>
      </c>
      <c r="X76" s="43" t="str">
        <f t="shared" si="37"/>
        <v/>
      </c>
      <c r="Y76" s="43" t="str">
        <f t="shared" si="38"/>
        <v/>
      </c>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c r="DD76" s="43"/>
      <c r="DE76" s="43"/>
      <c r="DF76" s="43"/>
      <c r="DG76" s="43"/>
      <c r="DH76" s="43"/>
      <c r="DI76" s="43"/>
      <c r="DJ76" s="43"/>
      <c r="DK76" s="43"/>
      <c r="DL76" s="43"/>
      <c r="DM76" s="43"/>
    </row>
    <row r="77" spans="1:117" ht="81.75" hidden="1" customHeight="1" x14ac:dyDescent="0.2">
      <c r="A77" s="43"/>
      <c r="B77" s="43"/>
      <c r="C77" s="43"/>
      <c r="D77" s="43" t="str">
        <f t="shared" si="19"/>
        <v/>
      </c>
      <c r="E77" s="43" t="str">
        <f t="shared" si="20"/>
        <v/>
      </c>
      <c r="F77" s="43" t="str">
        <f t="shared" si="21"/>
        <v/>
      </c>
      <c r="G77" s="43" t="str">
        <f t="shared" si="22"/>
        <v/>
      </c>
      <c r="H77" s="43" t="str">
        <f t="shared" si="23"/>
        <v/>
      </c>
      <c r="I77" s="43" t="str">
        <f t="shared" si="24"/>
        <v/>
      </c>
      <c r="J77" s="43" t="str">
        <f t="shared" si="25"/>
        <v/>
      </c>
      <c r="K77" s="43" t="str">
        <f t="shared" si="26"/>
        <v/>
      </c>
      <c r="L77" s="43" t="str">
        <f t="shared" si="27"/>
        <v/>
      </c>
      <c r="M77" s="43" t="str">
        <f t="shared" si="28"/>
        <v/>
      </c>
      <c r="N77" s="43" t="str">
        <f t="shared" si="39"/>
        <v/>
      </c>
      <c r="O77" s="43" t="str">
        <f t="shared" si="29"/>
        <v/>
      </c>
      <c r="P77" s="43" t="str">
        <f t="shared" si="30"/>
        <v/>
      </c>
      <c r="Q77" s="43" t="str">
        <f t="shared" si="31"/>
        <v/>
      </c>
      <c r="R77" s="43"/>
      <c r="S77" s="43" t="str">
        <f t="shared" si="32"/>
        <v/>
      </c>
      <c r="T77" s="43" t="str">
        <f t="shared" si="33"/>
        <v/>
      </c>
      <c r="U77" s="43" t="str">
        <f t="shared" si="34"/>
        <v/>
      </c>
      <c r="V77" s="43" t="str">
        <f t="shared" si="35"/>
        <v/>
      </c>
      <c r="W77" s="43" t="str">
        <f t="shared" si="36"/>
        <v/>
      </c>
      <c r="X77" s="43" t="str">
        <f t="shared" si="37"/>
        <v/>
      </c>
      <c r="Y77" s="43" t="str">
        <f t="shared" si="38"/>
        <v/>
      </c>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c r="BX77" s="43"/>
      <c r="BY77" s="43"/>
      <c r="BZ77" s="43"/>
      <c r="CA77" s="43"/>
      <c r="CB77" s="43"/>
      <c r="CC77" s="43"/>
      <c r="CD77" s="43"/>
      <c r="CE77" s="43"/>
      <c r="CF77" s="43"/>
      <c r="CG77" s="43"/>
      <c r="CH77" s="43"/>
      <c r="CI77" s="43"/>
      <c r="CJ77" s="43"/>
      <c r="CK77" s="43"/>
      <c r="CL77" s="43"/>
      <c r="CM77" s="43"/>
      <c r="CN77" s="43"/>
      <c r="CO77" s="43"/>
      <c r="CP77" s="43"/>
      <c r="CQ77" s="43"/>
      <c r="CR77" s="43"/>
      <c r="CS77" s="43"/>
      <c r="CT77" s="43"/>
      <c r="CU77" s="43"/>
      <c r="CV77" s="43"/>
      <c r="CW77" s="43"/>
      <c r="CX77" s="43"/>
      <c r="CY77" s="43"/>
      <c r="CZ77" s="43"/>
      <c r="DA77" s="43"/>
      <c r="DB77" s="43"/>
      <c r="DC77" s="43"/>
      <c r="DD77" s="43"/>
      <c r="DE77" s="43"/>
      <c r="DF77" s="43"/>
      <c r="DG77" s="43"/>
      <c r="DH77" s="43"/>
      <c r="DI77" s="43"/>
      <c r="DJ77" s="43"/>
      <c r="DK77" s="43"/>
      <c r="DL77" s="43"/>
      <c r="DM77" s="43"/>
    </row>
    <row r="78" spans="1:117" ht="81.75" hidden="1" customHeight="1" x14ac:dyDescent="0.2">
      <c r="A78" s="43"/>
      <c r="B78" s="43"/>
      <c r="C78" s="43"/>
      <c r="D78" s="43" t="str">
        <f t="shared" si="19"/>
        <v/>
      </c>
      <c r="E78" s="43" t="str">
        <f t="shared" si="20"/>
        <v/>
      </c>
      <c r="F78" s="43" t="str">
        <f t="shared" si="21"/>
        <v/>
      </c>
      <c r="G78" s="43" t="str">
        <f t="shared" si="22"/>
        <v/>
      </c>
      <c r="H78" s="43" t="str">
        <f t="shared" si="23"/>
        <v/>
      </c>
      <c r="I78" s="43" t="str">
        <f t="shared" si="24"/>
        <v/>
      </c>
      <c r="J78" s="43" t="str">
        <f t="shared" si="25"/>
        <v/>
      </c>
      <c r="K78" s="43" t="str">
        <f t="shared" si="26"/>
        <v/>
      </c>
      <c r="L78" s="43" t="str">
        <f t="shared" si="27"/>
        <v/>
      </c>
      <c r="M78" s="43" t="str">
        <f t="shared" si="28"/>
        <v/>
      </c>
      <c r="N78" s="43" t="str">
        <f t="shared" si="39"/>
        <v/>
      </c>
      <c r="O78" s="43" t="str">
        <f t="shared" si="29"/>
        <v/>
      </c>
      <c r="P78" s="43" t="str">
        <f t="shared" si="30"/>
        <v/>
      </c>
      <c r="Q78" s="43" t="str">
        <f t="shared" si="31"/>
        <v/>
      </c>
      <c r="R78" s="43"/>
      <c r="S78" s="43" t="str">
        <f t="shared" si="32"/>
        <v/>
      </c>
      <c r="T78" s="43" t="str">
        <f t="shared" si="33"/>
        <v/>
      </c>
      <c r="U78" s="43" t="str">
        <f t="shared" si="34"/>
        <v/>
      </c>
      <c r="V78" s="43" t="str">
        <f t="shared" si="35"/>
        <v/>
      </c>
      <c r="W78" s="43" t="str">
        <f t="shared" si="36"/>
        <v/>
      </c>
      <c r="X78" s="43" t="str">
        <f t="shared" si="37"/>
        <v/>
      </c>
      <c r="Y78" s="43" t="str">
        <f t="shared" si="38"/>
        <v/>
      </c>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c r="DD78" s="43"/>
      <c r="DE78" s="43"/>
      <c r="DF78" s="43"/>
      <c r="DG78" s="43"/>
      <c r="DH78" s="43"/>
      <c r="DI78" s="43"/>
      <c r="DJ78" s="43"/>
      <c r="DK78" s="43"/>
      <c r="DL78" s="43"/>
      <c r="DM78" s="43"/>
    </row>
    <row r="79" spans="1:117" ht="81.75" hidden="1" customHeight="1" x14ac:dyDescent="0.2">
      <c r="A79" s="43"/>
      <c r="B79" s="43"/>
      <c r="C79" s="43"/>
      <c r="D79" s="43">
        <f t="shared" ref="D79:M79" si="40">SUM(D59:D78)</f>
        <v>135780</v>
      </c>
      <c r="E79" s="43">
        <f t="shared" si="40"/>
        <v>0</v>
      </c>
      <c r="F79" s="43">
        <f t="shared" si="40"/>
        <v>0</v>
      </c>
      <c r="G79" s="43">
        <f t="shared" si="40"/>
        <v>0</v>
      </c>
      <c r="H79" s="43">
        <f t="shared" si="40"/>
        <v>0</v>
      </c>
      <c r="I79" s="43">
        <f t="shared" si="40"/>
        <v>0</v>
      </c>
      <c r="J79" s="43">
        <f t="shared" si="40"/>
        <v>0</v>
      </c>
      <c r="K79" s="43">
        <f t="shared" si="40"/>
        <v>0</v>
      </c>
      <c r="L79" s="43">
        <f t="shared" si="40"/>
        <v>0</v>
      </c>
      <c r="M79" s="43">
        <f t="shared" si="40"/>
        <v>0</v>
      </c>
      <c r="N79" s="43"/>
      <c r="O79" s="43">
        <f>SUM(O59:O78)</f>
        <v>1460</v>
      </c>
      <c r="P79" s="43">
        <f>SUM(P59:P78)</f>
        <v>0</v>
      </c>
      <c r="Q79" s="43">
        <f>SUM(Q59:Q78)</f>
        <v>0</v>
      </c>
      <c r="R79" s="43"/>
      <c r="S79" s="43">
        <f t="shared" ref="S79:Y79" si="41">SUM(S59:S78)</f>
        <v>0</v>
      </c>
      <c r="T79" s="43">
        <f t="shared" si="41"/>
        <v>0</v>
      </c>
      <c r="U79" s="43">
        <f t="shared" si="41"/>
        <v>0</v>
      </c>
      <c r="V79" s="43">
        <f t="shared" si="41"/>
        <v>0</v>
      </c>
      <c r="W79" s="43">
        <f t="shared" si="41"/>
        <v>0</v>
      </c>
      <c r="X79" s="43">
        <f t="shared" si="41"/>
        <v>0</v>
      </c>
      <c r="Y79" s="43">
        <f t="shared" si="41"/>
        <v>0</v>
      </c>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43"/>
      <c r="CL79" s="43"/>
      <c r="CM79" s="43"/>
      <c r="CN79" s="43"/>
      <c r="CO79" s="43"/>
      <c r="CP79" s="43"/>
      <c r="CQ79" s="43"/>
      <c r="CR79" s="43"/>
      <c r="CS79" s="43"/>
      <c r="CT79" s="43"/>
      <c r="CU79" s="43"/>
      <c r="CV79" s="43"/>
      <c r="CW79" s="43"/>
      <c r="CX79" s="43"/>
      <c r="CY79" s="43"/>
      <c r="CZ79" s="43"/>
      <c r="DA79" s="43"/>
      <c r="DB79" s="43"/>
      <c r="DC79" s="43"/>
      <c r="DD79" s="43"/>
      <c r="DE79" s="43"/>
      <c r="DF79" s="43"/>
      <c r="DG79" s="43"/>
      <c r="DH79" s="43"/>
      <c r="DI79" s="43"/>
      <c r="DJ79" s="43"/>
      <c r="DK79" s="43"/>
      <c r="DL79" s="43"/>
      <c r="DM79" s="43"/>
    </row>
    <row r="80" spans="1:117" ht="81.75" hidden="1" customHeight="1" x14ac:dyDescent="0.2">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c r="DD80" s="43"/>
      <c r="DE80" s="43"/>
      <c r="DF80" s="43"/>
      <c r="DG80" s="43"/>
      <c r="DH80" s="43"/>
      <c r="DI80" s="43"/>
      <c r="DJ80" s="43"/>
      <c r="DK80" s="43"/>
      <c r="DL80" s="43"/>
      <c r="DM80" s="43"/>
    </row>
    <row r="81" spans="1:117" ht="81.75" hidden="1" customHeight="1" x14ac:dyDescent="0.2">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row>
    <row r="82" spans="1:117" ht="81.75" hidden="1" customHeight="1" x14ac:dyDescent="0.2">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row>
    <row r="83" spans="1:117" ht="81.75" hidden="1" customHeight="1" x14ac:dyDescent="0.2">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row>
    <row r="84" spans="1:117" ht="81.75" hidden="1" customHeight="1" x14ac:dyDescent="0.2">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c r="CU84" s="43"/>
      <c r="CV84" s="43"/>
      <c r="CW84" s="43"/>
      <c r="CX84" s="43"/>
      <c r="CY84" s="43"/>
      <c r="CZ84" s="43"/>
      <c r="DA84" s="43"/>
      <c r="DB84" s="43"/>
      <c r="DC84" s="43"/>
      <c r="DD84" s="43"/>
      <c r="DE84" s="43"/>
      <c r="DF84" s="43"/>
      <c r="DG84" s="43"/>
      <c r="DH84" s="43"/>
      <c r="DI84" s="43"/>
      <c r="DJ84" s="43"/>
      <c r="DK84" s="43"/>
      <c r="DL84" s="43"/>
      <c r="DM84" s="43"/>
    </row>
    <row r="85" spans="1:117" ht="81.75" hidden="1" customHeight="1" x14ac:dyDescent="0.2">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c r="BX85" s="43"/>
      <c r="BY85" s="43"/>
      <c r="BZ85" s="43"/>
      <c r="CA85" s="43"/>
      <c r="CB85" s="43"/>
      <c r="CC85" s="43"/>
      <c r="CD85" s="43"/>
      <c r="CE85" s="43"/>
      <c r="CF85" s="43"/>
      <c r="CG85" s="43"/>
      <c r="CH85" s="43"/>
      <c r="CI85" s="43"/>
      <c r="CJ85" s="43"/>
      <c r="CK85" s="43"/>
      <c r="CL85" s="43"/>
      <c r="CM85" s="43"/>
      <c r="CN85" s="43"/>
      <c r="CO85" s="43"/>
      <c r="CP85" s="43"/>
      <c r="CQ85" s="43"/>
      <c r="CR85" s="43"/>
      <c r="CS85" s="43"/>
      <c r="CT85" s="43"/>
      <c r="CU85" s="43"/>
      <c r="CV85" s="43"/>
      <c r="CW85" s="43"/>
      <c r="CX85" s="43"/>
      <c r="CY85" s="43"/>
      <c r="CZ85" s="43"/>
      <c r="DA85" s="43"/>
      <c r="DB85" s="43"/>
      <c r="DC85" s="43"/>
      <c r="DD85" s="43"/>
      <c r="DE85" s="43"/>
      <c r="DF85" s="43"/>
      <c r="DG85" s="43"/>
      <c r="DH85" s="43"/>
      <c r="DI85" s="43"/>
      <c r="DJ85" s="43"/>
      <c r="DK85" s="43"/>
      <c r="DL85" s="43"/>
      <c r="DM85" s="43"/>
    </row>
    <row r="86" spans="1:117" ht="81.75" hidden="1" customHeight="1" x14ac:dyDescent="0.2">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c r="CB86" s="43"/>
      <c r="CC86" s="43"/>
      <c r="CD86" s="43"/>
      <c r="CE86" s="43"/>
      <c r="CF86" s="43"/>
      <c r="CG86" s="43"/>
      <c r="CH86" s="43"/>
      <c r="CI86" s="43"/>
      <c r="CJ86" s="43"/>
      <c r="CK86" s="43"/>
      <c r="CL86" s="43"/>
      <c r="CM86" s="43"/>
      <c r="CN86" s="43"/>
      <c r="CO86" s="43"/>
      <c r="CP86" s="43"/>
      <c r="CQ86" s="43"/>
      <c r="CR86" s="43"/>
      <c r="CS86" s="43"/>
      <c r="CT86" s="43"/>
      <c r="CU86" s="43"/>
      <c r="CV86" s="43"/>
      <c r="CW86" s="43"/>
      <c r="CX86" s="43"/>
      <c r="CY86" s="43"/>
      <c r="CZ86" s="43"/>
      <c r="DA86" s="43"/>
      <c r="DB86" s="43"/>
      <c r="DC86" s="43"/>
      <c r="DD86" s="43"/>
      <c r="DE86" s="43"/>
      <c r="DF86" s="43"/>
      <c r="DG86" s="43"/>
      <c r="DH86" s="43"/>
      <c r="DI86" s="43"/>
      <c r="DJ86" s="43"/>
      <c r="DK86" s="43"/>
      <c r="DL86" s="43"/>
      <c r="DM86" s="43"/>
    </row>
    <row r="87" spans="1:117" ht="81.75" hidden="1" customHeight="1" x14ac:dyDescent="0.2">
      <c r="A87" s="43"/>
      <c r="B87" s="43"/>
      <c r="C87" s="43"/>
      <c r="D87" s="43"/>
      <c r="E87" s="43"/>
      <c r="F87" s="43"/>
      <c r="G87" s="43"/>
      <c r="H87" s="43"/>
      <c r="I87" s="43"/>
      <c r="J87" s="43"/>
      <c r="K87" s="43"/>
      <c r="L87" s="43"/>
      <c r="M87" s="43"/>
      <c r="N87" s="43"/>
      <c r="O87" s="43"/>
      <c r="P87" s="43"/>
      <c r="Q87" s="43"/>
      <c r="R87" s="43"/>
      <c r="S87" s="43"/>
      <c r="T87" s="43" t="s">
        <v>38</v>
      </c>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row>
    <row r="88" spans="1:117" ht="81.75" hidden="1" customHeight="1" x14ac:dyDescent="0.2">
      <c r="A88" s="43"/>
      <c r="B88" s="43"/>
      <c r="C88" s="43" t="s">
        <v>39</v>
      </c>
      <c r="D88" s="43"/>
      <c r="E88" s="43"/>
      <c r="F88" s="43"/>
      <c r="G88" s="43" t="s">
        <v>40</v>
      </c>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c r="DD88" s="43"/>
      <c r="DE88" s="43"/>
      <c r="DF88" s="43"/>
      <c r="DG88" s="43"/>
      <c r="DH88" s="43"/>
      <c r="DI88" s="43"/>
      <c r="DJ88" s="43"/>
      <c r="DK88" s="43"/>
      <c r="DL88" s="43"/>
      <c r="DM88" s="43"/>
    </row>
    <row r="89" spans="1:117" ht="81.75" hidden="1" customHeight="1" x14ac:dyDescent="0.2">
      <c r="A89" s="43"/>
      <c r="B89" s="43"/>
      <c r="C89" s="43">
        <v>1</v>
      </c>
      <c r="D89" s="43">
        <f>IF(E8=1,Grundsteuer!$M$7,"")</f>
        <v>758.04</v>
      </c>
      <c r="E89" s="43" t="str">
        <f>IF(E8=2,Grundsteuer!$M$8,"")</f>
        <v/>
      </c>
      <c r="F89" s="43" t="str">
        <f>IF(E8=3,Grundsteuer!$M$9,"")</f>
        <v/>
      </c>
      <c r="G89" s="43" t="str">
        <f>IF(E8=4,Grundsteuer!$M$10,"")</f>
        <v/>
      </c>
      <c r="H89" s="43" t="str">
        <f>IF(E8=5,Grundsteuer!$M$11,"")</f>
        <v/>
      </c>
      <c r="I89" s="43" t="str">
        <f>IF(E8=6,Grundsteuer!$M$12,"")</f>
        <v/>
      </c>
      <c r="J89" s="43" t="str">
        <f>IF(E8=7,Grundsteuer!$M$13,"")</f>
        <v/>
      </c>
      <c r="K89" s="43" t="str">
        <f>IF(E8=8,Grundsteuer!$M$14,"")</f>
        <v/>
      </c>
      <c r="L89" s="43" t="str">
        <f>IF(E8=9,Grundsteuer!$M$15,"")</f>
        <v/>
      </c>
      <c r="M89" s="43" t="str">
        <f>IF(E8=10,Grundsteuer!$M$16,"")</f>
        <v/>
      </c>
      <c r="N89" s="43">
        <f t="shared" ref="N89:N108" si="42">SUM(D89:M89)</f>
        <v>758.04</v>
      </c>
      <c r="O89" s="43"/>
      <c r="P89" s="43">
        <f>IF(E8=1,Grundgebühr!$M$7,"")</f>
        <v>176</v>
      </c>
      <c r="Q89" s="43" t="str">
        <f>IF(E8=2,Grundgebühr!$M$8,"")</f>
        <v/>
      </c>
      <c r="R89" s="43"/>
      <c r="S89" s="43" t="str">
        <f>IF(E8=3,Grundgebühr!$M$9,"")</f>
        <v/>
      </c>
      <c r="T89" s="43" t="str">
        <f>IF(E8=4,Grundgebühr!$M$10,"")</f>
        <v/>
      </c>
      <c r="U89" s="43" t="str">
        <f>IF(E8=5,Grundgebühr!$M$11,"")</f>
        <v/>
      </c>
      <c r="V89" s="43" t="str">
        <f>IF(E8=6,Grundgebühr!$M$12,"")</f>
        <v/>
      </c>
      <c r="W89" s="43" t="str">
        <f>IF(E8=7,Grundgebühr!$M$13,"")</f>
        <v/>
      </c>
      <c r="X89" s="43" t="str">
        <f>IF(E8=8,Grundgebühr!$M$14,"")</f>
        <v/>
      </c>
      <c r="Y89" s="43" t="str">
        <f>IF(E8=9,Grundgebühr!$M$15,"")</f>
        <v/>
      </c>
      <c r="Z89" s="43"/>
      <c r="AA89" s="43" t="str">
        <f>IF(E8=10,Grundgebühr!$M$16,"")</f>
        <v/>
      </c>
      <c r="AB89" s="43">
        <f t="shared" ref="AB89:AB108" si="43">SUM(P89:AA89)</f>
        <v>176</v>
      </c>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c r="DD89" s="43"/>
      <c r="DE89" s="43"/>
      <c r="DF89" s="43"/>
      <c r="DG89" s="43"/>
      <c r="DH89" s="43"/>
      <c r="DI89" s="43"/>
      <c r="DJ89" s="43"/>
      <c r="DK89" s="43"/>
      <c r="DL89" s="43"/>
      <c r="DM89" s="43"/>
    </row>
    <row r="90" spans="1:117" ht="81.75" hidden="1" customHeight="1" x14ac:dyDescent="0.2">
      <c r="A90" s="43"/>
      <c r="B90" s="43"/>
      <c r="C90" s="43">
        <v>2</v>
      </c>
      <c r="D90" s="43">
        <f>IF(E9=1,Grundsteuer!$M$7,"")</f>
        <v>758.04</v>
      </c>
      <c r="E90" s="43" t="str">
        <f>IF(E9=2,Grundsteuer!$M$8,"")</f>
        <v/>
      </c>
      <c r="F90" s="43" t="str">
        <f>IF(E9=3,Grundsteuer!$M$9,"")</f>
        <v/>
      </c>
      <c r="G90" s="43" t="str">
        <f>IF(E9=4,Grundsteuer!$M$10,"")</f>
        <v/>
      </c>
      <c r="H90" s="43" t="str">
        <f>IF(E9=5,Grundsteuer!$M$11,"")</f>
        <v/>
      </c>
      <c r="I90" s="43" t="str">
        <f>IF(E9=6,Grundsteuer!$M$12,"")</f>
        <v/>
      </c>
      <c r="J90" s="43" t="str">
        <f>IF(E9=7,Grundsteuer!$M$13,"")</f>
        <v/>
      </c>
      <c r="K90" s="43" t="str">
        <f>IF(E9=8,Grundsteuer!$M$14,"")</f>
        <v/>
      </c>
      <c r="L90" s="43" t="str">
        <f>IF(E9=9,Grundsteuer!$M$15,"")</f>
        <v/>
      </c>
      <c r="M90" s="43" t="str">
        <f>IF(E9=10,Grundsteuer!$M$16,"")</f>
        <v/>
      </c>
      <c r="N90" s="43">
        <f t="shared" si="42"/>
        <v>758.04</v>
      </c>
      <c r="O90" s="43"/>
      <c r="P90" s="43">
        <f>IF(E9=1,Grundgebühr!$M$7,"")</f>
        <v>176</v>
      </c>
      <c r="Q90" s="43" t="str">
        <f>IF(E9=2,Grundgebühr!$M$8,"")</f>
        <v/>
      </c>
      <c r="R90" s="43"/>
      <c r="S90" s="43" t="str">
        <f>IF(E9=3,Grundgebühr!$M$9,"")</f>
        <v/>
      </c>
      <c r="T90" s="43" t="str">
        <f>IF(E9=4,Grundgebühr!$M$10,"")</f>
        <v/>
      </c>
      <c r="U90" s="43" t="str">
        <f>IF(E9=5,Grundgebühr!$M$11,"")</f>
        <v/>
      </c>
      <c r="V90" s="43" t="str">
        <f>IF(E9=6,Grundgebühr!$M$12,"")</f>
        <v/>
      </c>
      <c r="W90" s="43" t="str">
        <f>IF(E9=7,Grundgebühr!$M$13,"")</f>
        <v/>
      </c>
      <c r="X90" s="43" t="str">
        <f>IF(E9=8,Grundgebühr!$M$14,"")</f>
        <v/>
      </c>
      <c r="Y90" s="43" t="str">
        <f>IF(E9=9,Grundgebühr!$M$15,"")</f>
        <v/>
      </c>
      <c r="Z90" s="43"/>
      <c r="AA90" s="43" t="str">
        <f>IF(E9=10,Grundgebühr!$M$16,"")</f>
        <v/>
      </c>
      <c r="AB90" s="43">
        <f t="shared" si="43"/>
        <v>176</v>
      </c>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c r="DD90" s="43"/>
      <c r="DE90" s="43"/>
      <c r="DF90" s="43"/>
      <c r="DG90" s="43"/>
      <c r="DH90" s="43"/>
      <c r="DI90" s="43"/>
      <c r="DJ90" s="43"/>
      <c r="DK90" s="43"/>
      <c r="DL90" s="43"/>
      <c r="DM90" s="43"/>
    </row>
    <row r="91" spans="1:117" ht="81.75" hidden="1" customHeight="1" x14ac:dyDescent="0.2">
      <c r="A91" s="43"/>
      <c r="B91" s="43"/>
      <c r="C91" s="43">
        <v>3</v>
      </c>
      <c r="D91" s="43">
        <f>IF(E10=1,Grundsteuer!$M$7,"")</f>
        <v>758.04</v>
      </c>
      <c r="E91" s="43" t="str">
        <f>IF(E10=2,Grundsteuer!$M$8,"")</f>
        <v/>
      </c>
      <c r="F91" s="43" t="str">
        <f>IF(E10=3,Grundsteuer!$M$9,"")</f>
        <v/>
      </c>
      <c r="G91" s="43" t="str">
        <f>IF(E10=4,Grundsteuer!$M$10,"")</f>
        <v/>
      </c>
      <c r="H91" s="43" t="str">
        <f>IF(E10=5,Grundsteuer!$M$11,"")</f>
        <v/>
      </c>
      <c r="I91" s="43" t="str">
        <f>IF(E10=6,Grundsteuer!$M$12,"")</f>
        <v/>
      </c>
      <c r="J91" s="43" t="str">
        <f>IF(E10=7,Grundsteuer!$M$13,"")</f>
        <v/>
      </c>
      <c r="K91" s="43" t="str">
        <f>IF(E10=8,Grundsteuer!$M$14,"")</f>
        <v/>
      </c>
      <c r="L91" s="43" t="str">
        <f>IF(E10=9,Grundsteuer!$M$15,"")</f>
        <v/>
      </c>
      <c r="M91" s="43" t="str">
        <f>IF(E10=10,Grundsteuer!$M$16,"")</f>
        <v/>
      </c>
      <c r="N91" s="43">
        <f t="shared" si="42"/>
        <v>758.04</v>
      </c>
      <c r="O91" s="43"/>
      <c r="P91" s="43">
        <f>IF(E10=1,Grundgebühr!$M$7,"")</f>
        <v>176</v>
      </c>
      <c r="Q91" s="43" t="str">
        <f>IF(E10=2,Grundgebühr!$M$8,"")</f>
        <v/>
      </c>
      <c r="R91" s="43"/>
      <c r="S91" s="43" t="str">
        <f>IF(E10=3,Grundgebühr!$M$9,"")</f>
        <v/>
      </c>
      <c r="T91" s="43" t="str">
        <f>IF(E10=4,Grundgebühr!$M$10,"")</f>
        <v/>
      </c>
      <c r="U91" s="43" t="str">
        <f>IF(E10=5,Grundgebühr!$M$11,"")</f>
        <v/>
      </c>
      <c r="V91" s="43" t="str">
        <f>IF(E10=6,Grundgebühr!$M$12,"")</f>
        <v/>
      </c>
      <c r="W91" s="43" t="str">
        <f>IF(E10=7,Grundgebühr!$M$13,"")</f>
        <v/>
      </c>
      <c r="X91" s="43" t="str">
        <f>IF(E10=8,Grundgebühr!$M$14,"")</f>
        <v/>
      </c>
      <c r="Y91" s="43" t="str">
        <f>IF(E10=9,Grundgebühr!$M$15,"")</f>
        <v/>
      </c>
      <c r="Z91" s="43"/>
      <c r="AA91" s="43" t="str">
        <f>IF(E10=10,Grundgebühr!$M$16,"")</f>
        <v/>
      </c>
      <c r="AB91" s="43">
        <f t="shared" si="43"/>
        <v>176</v>
      </c>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row>
    <row r="92" spans="1:117" ht="81.75" hidden="1" customHeight="1" x14ac:dyDescent="0.2">
      <c r="A92" s="43"/>
      <c r="B92" s="43"/>
      <c r="C92" s="43">
        <v>4</v>
      </c>
      <c r="D92" s="43">
        <f>IF(E11=1,Grundsteuer!$M$7,"")</f>
        <v>758.04</v>
      </c>
      <c r="E92" s="43" t="str">
        <f>IF(E11=2,Grundsteuer!$M$8,"")</f>
        <v/>
      </c>
      <c r="F92" s="43" t="str">
        <f>IF(E11=3,Grundsteuer!$M$9,"")</f>
        <v/>
      </c>
      <c r="G92" s="43" t="str">
        <f>IF(E11=4,Grundsteuer!$M$10,"")</f>
        <v/>
      </c>
      <c r="H92" s="43" t="str">
        <f>IF(E11=5,Grundsteuer!$M$11,"")</f>
        <v/>
      </c>
      <c r="I92" s="43" t="str">
        <f>IF(E11=6,Grundsteuer!$M$12,"")</f>
        <v/>
      </c>
      <c r="J92" s="43" t="str">
        <f>IF(E11=7,Grundsteuer!$M$13,"")</f>
        <v/>
      </c>
      <c r="K92" s="43" t="str">
        <f>IF(E11=8,Grundsteuer!$M$14,"")</f>
        <v/>
      </c>
      <c r="L92" s="43" t="str">
        <f>IF(E11=9,Grundsteuer!$M$15,"")</f>
        <v/>
      </c>
      <c r="M92" s="43" t="str">
        <f>IF(E11=10,Grundsteuer!$M$16,"")</f>
        <v/>
      </c>
      <c r="N92" s="43">
        <f t="shared" si="42"/>
        <v>758.04</v>
      </c>
      <c r="O92" s="43"/>
      <c r="P92" s="43">
        <f>IF(E11=1,Grundgebühr!$M$7,"")</f>
        <v>176</v>
      </c>
      <c r="Q92" s="43" t="str">
        <f>IF(E11=2,Grundgebühr!$M$8,"")</f>
        <v/>
      </c>
      <c r="R92" s="43"/>
      <c r="S92" s="43" t="str">
        <f>IF(E11=3,Grundgebühr!$M$9,"")</f>
        <v/>
      </c>
      <c r="T92" s="43" t="str">
        <f>IF(E11=4,Grundgebühr!$M$10,"")</f>
        <v/>
      </c>
      <c r="U92" s="43" t="str">
        <f>IF(E11=5,Grundgebühr!$M$11,"")</f>
        <v/>
      </c>
      <c r="V92" s="43" t="str">
        <f>IF(E11=6,Grundgebühr!$M$12,"")</f>
        <v/>
      </c>
      <c r="W92" s="43" t="str">
        <f>IF(E11=7,Grundgebühr!$M$13,"")</f>
        <v/>
      </c>
      <c r="X92" s="43" t="str">
        <f>IF(E11=8,Grundgebühr!$M$14,"")</f>
        <v/>
      </c>
      <c r="Y92" s="43" t="str">
        <f>IF(E11=9,Grundgebühr!$M$15,"")</f>
        <v/>
      </c>
      <c r="Z92" s="43"/>
      <c r="AA92" s="43" t="str">
        <f>IF(E11=10,Grundgebühr!$M$16,"")</f>
        <v/>
      </c>
      <c r="AB92" s="43">
        <f t="shared" si="43"/>
        <v>176</v>
      </c>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c r="BF92" s="43"/>
      <c r="BG92" s="43"/>
      <c r="BH92" s="43"/>
      <c r="BI92" s="43"/>
      <c r="BJ92" s="43"/>
      <c r="BK92" s="43"/>
      <c r="BL92" s="43"/>
      <c r="BM92" s="43"/>
      <c r="BN92" s="43"/>
      <c r="BO92" s="43"/>
      <c r="BP92" s="43"/>
      <c r="BQ92" s="43"/>
      <c r="BR92" s="43"/>
      <c r="BS92" s="43"/>
      <c r="BT92" s="43"/>
      <c r="BU92" s="43"/>
      <c r="BV92" s="43"/>
      <c r="BW92" s="43"/>
      <c r="BX92" s="43"/>
      <c r="BY92" s="43"/>
      <c r="BZ92" s="43"/>
      <c r="CA92" s="43"/>
      <c r="CB92" s="43"/>
      <c r="CC92" s="43"/>
      <c r="CD92" s="43"/>
      <c r="CE92" s="43"/>
      <c r="CF92" s="43"/>
      <c r="CG92" s="43"/>
      <c r="CH92" s="43"/>
      <c r="CI92" s="43"/>
      <c r="CJ92" s="43"/>
      <c r="CK92" s="43"/>
      <c r="CL92" s="43"/>
      <c r="CM92" s="43"/>
      <c r="CN92" s="43"/>
      <c r="CO92" s="43"/>
      <c r="CP92" s="43"/>
      <c r="CQ92" s="43"/>
      <c r="CR92" s="43"/>
      <c r="CS92" s="43"/>
      <c r="CT92" s="43"/>
      <c r="CU92" s="43"/>
      <c r="CV92" s="43"/>
      <c r="CW92" s="43"/>
      <c r="CX92" s="43"/>
      <c r="CY92" s="43"/>
      <c r="CZ92" s="43"/>
      <c r="DA92" s="43"/>
      <c r="DB92" s="43"/>
      <c r="DC92" s="43"/>
      <c r="DD92" s="43"/>
      <c r="DE92" s="43"/>
      <c r="DF92" s="43"/>
      <c r="DG92" s="43"/>
      <c r="DH92" s="43"/>
      <c r="DI92" s="43"/>
      <c r="DJ92" s="43"/>
      <c r="DK92" s="43"/>
      <c r="DL92" s="43"/>
      <c r="DM92" s="43"/>
    </row>
    <row r="93" spans="1:117" ht="81.75" hidden="1" customHeight="1" x14ac:dyDescent="0.2">
      <c r="A93" s="43"/>
      <c r="B93" s="43"/>
      <c r="C93" s="43">
        <v>5</v>
      </c>
      <c r="D93" s="43" t="str">
        <f>IF(E12=1,Grundsteuer!$M$7,"")</f>
        <v/>
      </c>
      <c r="E93" s="43" t="str">
        <f>IF(E12=2,Grundsteuer!$M$8,"")</f>
        <v/>
      </c>
      <c r="F93" s="43" t="str">
        <f>IF(E12=3,Grundsteuer!$M$9,"")</f>
        <v/>
      </c>
      <c r="G93" s="43" t="str">
        <f>IF(E12=4,Grundsteuer!$M$10,"")</f>
        <v/>
      </c>
      <c r="H93" s="43" t="str">
        <f>IF(E12=5,Grundsteuer!$M$11,"")</f>
        <v/>
      </c>
      <c r="I93" s="43" t="str">
        <f>IF(E12=6,Grundsteuer!$M$12,"")</f>
        <v/>
      </c>
      <c r="J93" s="43" t="str">
        <f>IF(E12=7,Grundsteuer!$M$13,"")</f>
        <v/>
      </c>
      <c r="K93" s="43" t="str">
        <f>IF(E12=8,Grundsteuer!$M$14,"")</f>
        <v/>
      </c>
      <c r="L93" s="43" t="str">
        <f>IF(E12=9,Grundsteuer!$M$15,"")</f>
        <v/>
      </c>
      <c r="M93" s="43" t="str">
        <f>IF(E12=10,Grundsteuer!$M$16,"")</f>
        <v/>
      </c>
      <c r="N93" s="43">
        <f t="shared" si="42"/>
        <v>0</v>
      </c>
      <c r="O93" s="43"/>
      <c r="P93" s="43" t="str">
        <f>IF(E12=1,Grundgebühr!$M$7,"")</f>
        <v/>
      </c>
      <c r="Q93" s="43" t="str">
        <f>IF(E12=2,Grundgebühr!$M$8,"")</f>
        <v/>
      </c>
      <c r="R93" s="43"/>
      <c r="S93" s="43" t="str">
        <f>IF(E12=3,Grundgebühr!$M$9,"")</f>
        <v/>
      </c>
      <c r="T93" s="43" t="str">
        <f>IF(E12=4,Grundgebühr!$M$10,"")</f>
        <v/>
      </c>
      <c r="U93" s="43" t="str">
        <f>IF(E12=5,Grundgebühr!$M$11,"")</f>
        <v/>
      </c>
      <c r="V93" s="43" t="str">
        <f>IF(E12=6,Grundgebühr!$M$12,"")</f>
        <v/>
      </c>
      <c r="W93" s="43" t="str">
        <f>IF(E12=7,Grundgebühr!$M$13,"")</f>
        <v/>
      </c>
      <c r="X93" s="43" t="str">
        <f>IF(E12=8,Grundgebühr!$M$14,"")</f>
        <v/>
      </c>
      <c r="Y93" s="43" t="str">
        <f>IF(E12=9,Grundgebühr!$M$15,"")</f>
        <v/>
      </c>
      <c r="Z93" s="43"/>
      <c r="AA93" s="43" t="str">
        <f>IF(E12=10,Grundgebühr!$M$16,"")</f>
        <v/>
      </c>
      <c r="AB93" s="43">
        <f t="shared" si="43"/>
        <v>0</v>
      </c>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c r="BX93" s="43"/>
      <c r="BY93" s="43"/>
      <c r="BZ93" s="43"/>
      <c r="CA93" s="43"/>
      <c r="CB93" s="43"/>
      <c r="CC93" s="43"/>
      <c r="CD93" s="43"/>
      <c r="CE93" s="43"/>
      <c r="CF93" s="43"/>
      <c r="CG93" s="43"/>
      <c r="CH93" s="43"/>
      <c r="CI93" s="43"/>
      <c r="CJ93" s="43"/>
      <c r="CK93" s="43"/>
      <c r="CL93" s="43"/>
      <c r="CM93" s="43"/>
      <c r="CN93" s="43"/>
      <c r="CO93" s="43"/>
      <c r="CP93" s="43"/>
      <c r="CQ93" s="43"/>
      <c r="CR93" s="43"/>
      <c r="CS93" s="43"/>
      <c r="CT93" s="43"/>
      <c r="CU93" s="43"/>
      <c r="CV93" s="43"/>
      <c r="CW93" s="43"/>
      <c r="CX93" s="43"/>
      <c r="CY93" s="43"/>
      <c r="CZ93" s="43"/>
      <c r="DA93" s="43"/>
      <c r="DB93" s="43"/>
      <c r="DC93" s="43"/>
      <c r="DD93" s="43"/>
      <c r="DE93" s="43"/>
      <c r="DF93" s="43"/>
      <c r="DG93" s="43"/>
      <c r="DH93" s="43"/>
      <c r="DI93" s="43"/>
      <c r="DJ93" s="43"/>
      <c r="DK93" s="43"/>
      <c r="DL93" s="43"/>
      <c r="DM93" s="43"/>
    </row>
    <row r="94" spans="1:117" ht="81.75" hidden="1" customHeight="1" x14ac:dyDescent="0.2">
      <c r="A94" s="43"/>
      <c r="B94" s="43"/>
      <c r="C94" s="43">
        <v>6</v>
      </c>
      <c r="D94" s="43" t="str">
        <f>IF(E13=1,Grundsteuer!$M$7,"")</f>
        <v/>
      </c>
      <c r="E94" s="43" t="str">
        <f>IF(E13=2,Grundsteuer!$M$8,"")</f>
        <v/>
      </c>
      <c r="F94" s="43" t="str">
        <f>IF(E13=3,Grundsteuer!$M$9,"")</f>
        <v/>
      </c>
      <c r="G94" s="43" t="str">
        <f>IF(E13=4,Grundsteuer!$M$10,"")</f>
        <v/>
      </c>
      <c r="H94" s="43" t="str">
        <f>IF(E13=5,Grundsteuer!$M$11,"")</f>
        <v/>
      </c>
      <c r="I94" s="43" t="str">
        <f>IF(E13=6,Grundsteuer!$M$12,"")</f>
        <v/>
      </c>
      <c r="J94" s="43" t="str">
        <f>IF(E13=7,Grundsteuer!$M$13,"")</f>
        <v/>
      </c>
      <c r="K94" s="43" t="str">
        <f>IF(E13=8,Grundsteuer!$M$14,"")</f>
        <v/>
      </c>
      <c r="L94" s="43" t="str">
        <f>IF(E13=9,Grundsteuer!$M$15,"")</f>
        <v/>
      </c>
      <c r="M94" s="43" t="str">
        <f>IF(E13=10,Grundsteuer!$M$16,"")</f>
        <v/>
      </c>
      <c r="N94" s="43">
        <f t="shared" si="42"/>
        <v>0</v>
      </c>
      <c r="O94" s="43"/>
      <c r="P94" s="43" t="str">
        <f>IF(E13=1,Grundgebühr!$M$7,"")</f>
        <v/>
      </c>
      <c r="Q94" s="43" t="str">
        <f>IF(E13=2,Grundgebühr!$M$8,"")</f>
        <v/>
      </c>
      <c r="R94" s="43"/>
      <c r="S94" s="43" t="str">
        <f>IF(E13=3,Grundgebühr!$M$9,"")</f>
        <v/>
      </c>
      <c r="T94" s="43" t="str">
        <f>IF(E13=4,Grundgebühr!$M$10,"")</f>
        <v/>
      </c>
      <c r="U94" s="43" t="str">
        <f>IF(E13=5,Grundgebühr!$M$11,"")</f>
        <v/>
      </c>
      <c r="V94" s="43" t="str">
        <f>IF(E13=6,Grundgebühr!$M$12,"")</f>
        <v/>
      </c>
      <c r="W94" s="43" t="str">
        <f>IF(E13=7,Grundgebühr!$M$13,"")</f>
        <v/>
      </c>
      <c r="X94" s="43" t="str">
        <f>IF(E13=8,Grundgebühr!$M$14,"")</f>
        <v/>
      </c>
      <c r="Y94" s="43" t="str">
        <f>IF(E13=9,Grundgebühr!$M$15,"")</f>
        <v/>
      </c>
      <c r="Z94" s="43"/>
      <c r="AA94" s="43" t="str">
        <f>IF(E13=10,Grundgebühr!$M$16,"")</f>
        <v/>
      </c>
      <c r="AB94" s="43">
        <f t="shared" si="43"/>
        <v>0</v>
      </c>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c r="BX94" s="43"/>
      <c r="BY94" s="43"/>
      <c r="BZ94" s="43"/>
      <c r="CA94" s="43"/>
      <c r="CB94" s="43"/>
      <c r="CC94" s="43"/>
      <c r="CD94" s="43"/>
      <c r="CE94" s="43"/>
      <c r="CF94" s="43"/>
      <c r="CG94" s="43"/>
      <c r="CH94" s="43"/>
      <c r="CI94" s="43"/>
      <c r="CJ94" s="43"/>
      <c r="CK94" s="43"/>
      <c r="CL94" s="43"/>
      <c r="CM94" s="43"/>
      <c r="CN94" s="43"/>
      <c r="CO94" s="43"/>
      <c r="CP94" s="43"/>
      <c r="CQ94" s="43"/>
      <c r="CR94" s="43"/>
      <c r="CS94" s="43"/>
      <c r="CT94" s="43"/>
      <c r="CU94" s="43"/>
      <c r="CV94" s="43"/>
      <c r="CW94" s="43"/>
      <c r="CX94" s="43"/>
      <c r="CY94" s="43"/>
      <c r="CZ94" s="43"/>
      <c r="DA94" s="43"/>
      <c r="DB94" s="43"/>
      <c r="DC94" s="43"/>
      <c r="DD94" s="43"/>
      <c r="DE94" s="43"/>
      <c r="DF94" s="43"/>
      <c r="DG94" s="43"/>
      <c r="DH94" s="43"/>
      <c r="DI94" s="43"/>
      <c r="DJ94" s="43"/>
      <c r="DK94" s="43"/>
      <c r="DL94" s="43"/>
      <c r="DM94" s="43"/>
    </row>
    <row r="95" spans="1:117" ht="81.75" hidden="1" customHeight="1" x14ac:dyDescent="0.2">
      <c r="A95" s="43"/>
      <c r="B95" s="43"/>
      <c r="C95" s="43">
        <v>7</v>
      </c>
      <c r="D95" s="43" t="str">
        <f>IF(E14=1,Grundsteuer!$M$7,"")</f>
        <v/>
      </c>
      <c r="E95" s="43" t="str">
        <f>IF(E14=2,Grundsteuer!$M$8,"")</f>
        <v/>
      </c>
      <c r="F95" s="43" t="str">
        <f>IF(E14=3,Grundsteuer!$M$9,"")</f>
        <v/>
      </c>
      <c r="G95" s="43" t="str">
        <f>IF(E14=4,Grundsteuer!$M$10,"")</f>
        <v/>
      </c>
      <c r="H95" s="43" t="str">
        <f>IF(E14=5,Grundsteuer!$M$11,"")</f>
        <v/>
      </c>
      <c r="I95" s="43" t="str">
        <f>IF(E14=6,Grundsteuer!$M$12,"")</f>
        <v/>
      </c>
      <c r="J95" s="43" t="str">
        <f>IF(E14=7,Grundsteuer!$M$13,"")</f>
        <v/>
      </c>
      <c r="K95" s="43" t="str">
        <f>IF(E14=8,Grundsteuer!$M$14,"")</f>
        <v/>
      </c>
      <c r="L95" s="43" t="str">
        <f>IF(E14=9,Grundsteuer!$M$15,"")</f>
        <v/>
      </c>
      <c r="M95" s="43" t="str">
        <f>IF(E14=10,Grundsteuer!$M$16,"")</f>
        <v/>
      </c>
      <c r="N95" s="43">
        <f t="shared" si="42"/>
        <v>0</v>
      </c>
      <c r="O95" s="43"/>
      <c r="P95" s="43" t="str">
        <f>IF(E14=1,Grundgebühr!$M$7,"")</f>
        <v/>
      </c>
      <c r="Q95" s="43" t="str">
        <f>IF(E14=2,Grundgebühr!$M$8,"")</f>
        <v/>
      </c>
      <c r="R95" s="43"/>
      <c r="S95" s="43" t="str">
        <f>IF(E14=3,Grundgebühr!$M$9,"")</f>
        <v/>
      </c>
      <c r="T95" s="43" t="str">
        <f>IF(E14=4,Grundgebühr!$M$10,"")</f>
        <v/>
      </c>
      <c r="U95" s="43" t="str">
        <f>IF(E14=5,Grundgebühr!$M$11,"")</f>
        <v/>
      </c>
      <c r="V95" s="43" t="str">
        <f>IF(E14=6,Grundgebühr!$M$12,"")</f>
        <v/>
      </c>
      <c r="W95" s="43" t="str">
        <f>IF(E14=7,Grundgebühr!$M$13,"")</f>
        <v/>
      </c>
      <c r="X95" s="43" t="str">
        <f>IF(E14=8,Grundgebühr!$M$14,"")</f>
        <v/>
      </c>
      <c r="Y95" s="43" t="str">
        <f>IF(E14=9,Grundgebühr!$M$15,"")</f>
        <v/>
      </c>
      <c r="Z95" s="43"/>
      <c r="AA95" s="43" t="str">
        <f>IF(E14=10,Grundgebühr!$M$16,"")</f>
        <v/>
      </c>
      <c r="AB95" s="43">
        <f t="shared" si="43"/>
        <v>0</v>
      </c>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c r="BP95" s="43"/>
      <c r="BQ95" s="43"/>
      <c r="BR95" s="43"/>
      <c r="BS95" s="43"/>
      <c r="BT95" s="43"/>
      <c r="BU95" s="43"/>
      <c r="BV95" s="43"/>
      <c r="BW95" s="43"/>
      <c r="BX95" s="43"/>
      <c r="BY95" s="43"/>
      <c r="BZ95" s="43"/>
      <c r="CA95" s="43"/>
      <c r="CB95" s="43"/>
      <c r="CC95" s="43"/>
      <c r="CD95" s="43"/>
      <c r="CE95" s="43"/>
      <c r="CF95" s="43"/>
      <c r="CG95" s="43"/>
      <c r="CH95" s="43"/>
      <c r="CI95" s="43"/>
      <c r="CJ95" s="43"/>
      <c r="CK95" s="43"/>
      <c r="CL95" s="43"/>
      <c r="CM95" s="43"/>
      <c r="CN95" s="43"/>
      <c r="CO95" s="43"/>
      <c r="CP95" s="43"/>
      <c r="CQ95" s="43"/>
      <c r="CR95" s="43"/>
      <c r="CS95" s="43"/>
      <c r="CT95" s="43"/>
      <c r="CU95" s="43"/>
      <c r="CV95" s="43"/>
      <c r="CW95" s="43"/>
      <c r="CX95" s="43"/>
      <c r="CY95" s="43"/>
      <c r="CZ95" s="43"/>
      <c r="DA95" s="43"/>
      <c r="DB95" s="43"/>
      <c r="DC95" s="43"/>
      <c r="DD95" s="43"/>
      <c r="DE95" s="43"/>
      <c r="DF95" s="43"/>
      <c r="DG95" s="43"/>
      <c r="DH95" s="43"/>
      <c r="DI95" s="43"/>
      <c r="DJ95" s="43"/>
      <c r="DK95" s="43"/>
      <c r="DL95" s="43"/>
      <c r="DM95" s="43"/>
    </row>
    <row r="96" spans="1:117" ht="81.75" hidden="1" customHeight="1" x14ac:dyDescent="0.2">
      <c r="A96" s="43"/>
      <c r="B96" s="43"/>
      <c r="C96" s="43">
        <v>8</v>
      </c>
      <c r="D96" s="43" t="str">
        <f>IF(E15=1,Grundsteuer!$M$7,"")</f>
        <v/>
      </c>
      <c r="E96" s="43" t="str">
        <f>IF(E15=2,Grundsteuer!$M$8,"")</f>
        <v/>
      </c>
      <c r="F96" s="43" t="str">
        <f>IF(E15=3,Grundsteuer!$M$9,"")</f>
        <v/>
      </c>
      <c r="G96" s="43" t="str">
        <f>IF(E15=4,Grundsteuer!$M$10,"")</f>
        <v/>
      </c>
      <c r="H96" s="43" t="str">
        <f>IF(E15=5,Grundsteuer!$M$11,"")</f>
        <v/>
      </c>
      <c r="I96" s="43" t="str">
        <f>IF(E15=6,Grundsteuer!$M$12,"")</f>
        <v/>
      </c>
      <c r="J96" s="43" t="str">
        <f>IF(E15=7,Grundsteuer!$M$13,"")</f>
        <v/>
      </c>
      <c r="K96" s="43" t="str">
        <f>IF(E15=8,Grundsteuer!$M$14,"")</f>
        <v/>
      </c>
      <c r="L96" s="43" t="str">
        <f>IF(E15=9,Grundsteuer!$M$15,"")</f>
        <v/>
      </c>
      <c r="M96" s="43" t="str">
        <f>IF(E15=10,Grundsteuer!$M$16,"")</f>
        <v/>
      </c>
      <c r="N96" s="43">
        <f t="shared" si="42"/>
        <v>0</v>
      </c>
      <c r="O96" s="43"/>
      <c r="P96" s="43" t="str">
        <f>IF(E15=1,Grundgebühr!$M$7,"")</f>
        <v/>
      </c>
      <c r="Q96" s="43" t="str">
        <f>IF(E15=2,Grundgebühr!$M$8,"")</f>
        <v/>
      </c>
      <c r="R96" s="43"/>
      <c r="S96" s="43" t="str">
        <f>IF(E15=3,Grundgebühr!$M$9,"")</f>
        <v/>
      </c>
      <c r="T96" s="43" t="str">
        <f>IF(E15=4,Grundgebühr!$M$10,"")</f>
        <v/>
      </c>
      <c r="U96" s="43" t="str">
        <f>IF(E15=5,Grundgebühr!$M$11,"")</f>
        <v/>
      </c>
      <c r="V96" s="43" t="str">
        <f>IF(E15=6,Grundgebühr!$M$12,"")</f>
        <v/>
      </c>
      <c r="W96" s="43" t="str">
        <f>IF(E15=7,Grundgebühr!$M$13,"")</f>
        <v/>
      </c>
      <c r="X96" s="43" t="str">
        <f>IF(E15=8,Grundgebühr!$M$14,"")</f>
        <v/>
      </c>
      <c r="Y96" s="43" t="str">
        <f>IF(E15=9,Grundgebühr!$M$15,"")</f>
        <v/>
      </c>
      <c r="Z96" s="43"/>
      <c r="AA96" s="43" t="str">
        <f>IF(E15=10,Grundgebühr!$M$16,"")</f>
        <v/>
      </c>
      <c r="AB96" s="43">
        <f t="shared" si="43"/>
        <v>0</v>
      </c>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43"/>
      <c r="BJ96" s="43"/>
      <c r="BK96" s="43"/>
      <c r="BL96" s="43"/>
      <c r="BM96" s="43"/>
      <c r="BN96" s="43"/>
      <c r="BO96" s="43"/>
      <c r="BP96" s="43"/>
      <c r="BQ96" s="43"/>
      <c r="BR96" s="43"/>
      <c r="BS96" s="43"/>
      <c r="BT96" s="43"/>
      <c r="BU96" s="43"/>
      <c r="BV96" s="43"/>
      <c r="BW96" s="43"/>
      <c r="BX96" s="43"/>
      <c r="BY96" s="43"/>
      <c r="BZ96" s="43"/>
      <c r="CA96" s="43"/>
      <c r="CB96" s="43"/>
      <c r="CC96" s="43"/>
      <c r="CD96" s="43"/>
      <c r="CE96" s="43"/>
      <c r="CF96" s="43"/>
      <c r="CG96" s="43"/>
      <c r="CH96" s="43"/>
      <c r="CI96" s="43"/>
      <c r="CJ96" s="43"/>
      <c r="CK96" s="43"/>
      <c r="CL96" s="43"/>
      <c r="CM96" s="43"/>
      <c r="CN96" s="43"/>
      <c r="CO96" s="43"/>
      <c r="CP96" s="43"/>
      <c r="CQ96" s="43"/>
      <c r="CR96" s="43"/>
      <c r="CS96" s="43"/>
      <c r="CT96" s="43"/>
      <c r="CU96" s="43"/>
      <c r="CV96" s="43"/>
      <c r="CW96" s="43"/>
      <c r="CX96" s="43"/>
      <c r="CY96" s="43"/>
      <c r="CZ96" s="43"/>
      <c r="DA96" s="43"/>
      <c r="DB96" s="43"/>
      <c r="DC96" s="43"/>
      <c r="DD96" s="43"/>
      <c r="DE96" s="43"/>
      <c r="DF96" s="43"/>
      <c r="DG96" s="43"/>
      <c r="DH96" s="43"/>
      <c r="DI96" s="43"/>
      <c r="DJ96" s="43"/>
      <c r="DK96" s="43"/>
      <c r="DL96" s="43"/>
      <c r="DM96" s="43"/>
    </row>
    <row r="97" spans="1:117" ht="81.75" hidden="1" customHeight="1" x14ac:dyDescent="0.2">
      <c r="A97" s="43"/>
      <c r="B97" s="43"/>
      <c r="C97" s="43">
        <v>9</v>
      </c>
      <c r="D97" s="43" t="str">
        <f>IF(E16=1,Grundsteuer!$M$7,"")</f>
        <v/>
      </c>
      <c r="E97" s="43" t="str">
        <f>IF(E16=2,Grundsteuer!$M$8,"")</f>
        <v/>
      </c>
      <c r="F97" s="43" t="str">
        <f>IF(E16=3,Grundsteuer!$M$9,"")</f>
        <v/>
      </c>
      <c r="G97" s="43" t="str">
        <f>IF(E16=4,Grundsteuer!$M$10,"")</f>
        <v/>
      </c>
      <c r="H97" s="43" t="str">
        <f>IF(E16=5,Grundsteuer!$M$11,"")</f>
        <v/>
      </c>
      <c r="I97" s="43" t="str">
        <f>IF(E16=6,Grundsteuer!$M$12,"")</f>
        <v/>
      </c>
      <c r="J97" s="43" t="str">
        <f>IF(E16=7,Grundsteuer!$M$13,"")</f>
        <v/>
      </c>
      <c r="K97" s="43" t="str">
        <f>IF(E16=8,Grundsteuer!$M$14,"")</f>
        <v/>
      </c>
      <c r="L97" s="43" t="str">
        <f>IF(E16=9,Grundsteuer!$M$15,"")</f>
        <v/>
      </c>
      <c r="M97" s="43" t="str">
        <f>IF(E16=10,Grundsteuer!$M$16,"")</f>
        <v/>
      </c>
      <c r="N97" s="43">
        <f t="shared" si="42"/>
        <v>0</v>
      </c>
      <c r="O97" s="43"/>
      <c r="P97" s="43" t="str">
        <f>IF(E16=1,Grundgebühr!$M$7,"")</f>
        <v/>
      </c>
      <c r="Q97" s="43" t="str">
        <f>IF(E16=2,Grundgebühr!$M$8,"")</f>
        <v/>
      </c>
      <c r="R97" s="43"/>
      <c r="S97" s="43" t="str">
        <f>IF(E16=3,Grundgebühr!$M$9,"")</f>
        <v/>
      </c>
      <c r="T97" s="43" t="str">
        <f>IF(E16=4,Grundgebühr!$M$10,"")</f>
        <v/>
      </c>
      <c r="U97" s="43" t="str">
        <f>IF(E16=5,Grundgebühr!$M$11,"")</f>
        <v/>
      </c>
      <c r="V97" s="43" t="str">
        <f>IF(E16=6,Grundgebühr!$M$12,"")</f>
        <v/>
      </c>
      <c r="W97" s="43" t="str">
        <f>IF(E16=7,Grundgebühr!$M$13,"")</f>
        <v/>
      </c>
      <c r="X97" s="43" t="str">
        <f>IF(E16=8,Grundgebühr!$M$14,"")</f>
        <v/>
      </c>
      <c r="Y97" s="43" t="str">
        <f>IF(E16=9,Grundgebühr!$M$15,"")</f>
        <v/>
      </c>
      <c r="Z97" s="43"/>
      <c r="AA97" s="43" t="str">
        <f>IF(E16=10,Grundgebühr!$M$16,"")</f>
        <v/>
      </c>
      <c r="AB97" s="43">
        <f t="shared" si="43"/>
        <v>0</v>
      </c>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c r="CF97" s="43"/>
      <c r="CG97" s="43"/>
      <c r="CH97" s="43"/>
      <c r="CI97" s="43"/>
      <c r="CJ97" s="43"/>
      <c r="CK97" s="43"/>
      <c r="CL97" s="43"/>
      <c r="CM97" s="43"/>
      <c r="CN97" s="43"/>
      <c r="CO97" s="43"/>
      <c r="CP97" s="43"/>
      <c r="CQ97" s="43"/>
      <c r="CR97" s="43"/>
      <c r="CS97" s="43"/>
      <c r="CT97" s="43"/>
      <c r="CU97" s="43"/>
      <c r="CV97" s="43"/>
      <c r="CW97" s="43"/>
      <c r="CX97" s="43"/>
      <c r="CY97" s="43"/>
      <c r="CZ97" s="43"/>
      <c r="DA97" s="43"/>
      <c r="DB97" s="43"/>
      <c r="DC97" s="43"/>
      <c r="DD97" s="43"/>
      <c r="DE97" s="43"/>
      <c r="DF97" s="43"/>
      <c r="DG97" s="43"/>
      <c r="DH97" s="43"/>
      <c r="DI97" s="43"/>
      <c r="DJ97" s="43"/>
      <c r="DK97" s="43"/>
      <c r="DL97" s="43"/>
      <c r="DM97" s="43"/>
    </row>
    <row r="98" spans="1:117" ht="81.75" hidden="1" customHeight="1" x14ac:dyDescent="0.2">
      <c r="A98" s="43"/>
      <c r="B98" s="43"/>
      <c r="C98" s="43">
        <v>10</v>
      </c>
      <c r="D98" s="43" t="str">
        <f>IF(E17=1,Grundsteuer!$M$7,"")</f>
        <v/>
      </c>
      <c r="E98" s="43" t="str">
        <f>IF(E17=2,Grundsteuer!$M$8,"")</f>
        <v/>
      </c>
      <c r="F98" s="43" t="str">
        <f>IF(E17=3,Grundsteuer!$M$9,"")</f>
        <v/>
      </c>
      <c r="G98" s="43" t="str">
        <f>IF(E17=4,Grundsteuer!$M$10,"")</f>
        <v/>
      </c>
      <c r="H98" s="43" t="str">
        <f>IF(E17=5,Grundsteuer!$M$11,"")</f>
        <v/>
      </c>
      <c r="I98" s="43" t="str">
        <f>IF(E17=6,Grundsteuer!$M$12,"")</f>
        <v/>
      </c>
      <c r="J98" s="43" t="str">
        <f>IF(E17=7,Grundsteuer!$M$13,"")</f>
        <v/>
      </c>
      <c r="K98" s="43" t="str">
        <f>IF(E17=8,Grundsteuer!$M$14,"")</f>
        <v/>
      </c>
      <c r="L98" s="43" t="str">
        <f>IF(E17=9,Grundsteuer!$M$15,"")</f>
        <v/>
      </c>
      <c r="M98" s="43" t="str">
        <f>IF(E17=10,Grundsteuer!$M$16,"")</f>
        <v/>
      </c>
      <c r="N98" s="43">
        <f t="shared" si="42"/>
        <v>0</v>
      </c>
      <c r="O98" s="43"/>
      <c r="P98" s="43" t="str">
        <f>IF(E17=1,Grundgebühr!$M$7,"")</f>
        <v/>
      </c>
      <c r="Q98" s="43" t="str">
        <f>IF(E17=2,Grundgebühr!$M$8,"")</f>
        <v/>
      </c>
      <c r="R98" s="43"/>
      <c r="S98" s="43" t="str">
        <f>IF(E17=3,Grundgebühr!$M$9,"")</f>
        <v/>
      </c>
      <c r="T98" s="43" t="str">
        <f>IF(E17=4,Grundgebühr!$M$10,"")</f>
        <v/>
      </c>
      <c r="U98" s="43" t="str">
        <f>IF(E17=5,Grundgebühr!$M$11,"")</f>
        <v/>
      </c>
      <c r="V98" s="43" t="str">
        <f>IF(E17=6,Grundgebühr!$M$12,"")</f>
        <v/>
      </c>
      <c r="W98" s="43" t="str">
        <f>IF(E17=7,Grundgebühr!$M$13,"")</f>
        <v/>
      </c>
      <c r="X98" s="43" t="str">
        <f>IF(E17=8,Grundgebühr!$M$14,"")</f>
        <v/>
      </c>
      <c r="Y98" s="43" t="str">
        <f>IF(E17=9,Grundgebühr!$M$15,"")</f>
        <v/>
      </c>
      <c r="Z98" s="43"/>
      <c r="AA98" s="43" t="str">
        <f>IF(E17=10,Grundgebühr!$M$16,"")</f>
        <v/>
      </c>
      <c r="AB98" s="43">
        <f t="shared" si="43"/>
        <v>0</v>
      </c>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c r="BX98" s="43"/>
      <c r="BY98" s="43"/>
      <c r="BZ98" s="43"/>
      <c r="CA98" s="43"/>
      <c r="CB98" s="43"/>
      <c r="CC98" s="43"/>
      <c r="CD98" s="43"/>
      <c r="CE98" s="43"/>
      <c r="CF98" s="43"/>
      <c r="CG98" s="43"/>
      <c r="CH98" s="43"/>
      <c r="CI98" s="43"/>
      <c r="CJ98" s="43"/>
      <c r="CK98" s="43"/>
      <c r="CL98" s="43"/>
      <c r="CM98" s="43"/>
      <c r="CN98" s="43"/>
      <c r="CO98" s="43"/>
      <c r="CP98" s="43"/>
      <c r="CQ98" s="43"/>
      <c r="CR98" s="43"/>
      <c r="CS98" s="43"/>
      <c r="CT98" s="43"/>
      <c r="CU98" s="43"/>
      <c r="CV98" s="43"/>
      <c r="CW98" s="43"/>
      <c r="CX98" s="43"/>
      <c r="CY98" s="43"/>
      <c r="CZ98" s="43"/>
      <c r="DA98" s="43"/>
      <c r="DB98" s="43"/>
      <c r="DC98" s="43"/>
      <c r="DD98" s="43"/>
      <c r="DE98" s="43"/>
      <c r="DF98" s="43"/>
      <c r="DG98" s="43"/>
      <c r="DH98" s="43"/>
      <c r="DI98" s="43"/>
      <c r="DJ98" s="43"/>
      <c r="DK98" s="43"/>
      <c r="DL98" s="43"/>
      <c r="DM98" s="43"/>
    </row>
    <row r="99" spans="1:117" ht="81.75" hidden="1" customHeight="1" x14ac:dyDescent="0.2">
      <c r="A99" s="43"/>
      <c r="B99" s="43"/>
      <c r="C99" s="43">
        <v>11</v>
      </c>
      <c r="D99" s="43" t="str">
        <f>IF(E18=1,Grundsteuer!$M$7,"")</f>
        <v/>
      </c>
      <c r="E99" s="43" t="str">
        <f>IF(E18=2,Grundsteuer!$M$8,"")</f>
        <v/>
      </c>
      <c r="F99" s="43" t="str">
        <f>IF(E18=3,Grundsteuer!$M$9,"")</f>
        <v/>
      </c>
      <c r="G99" s="43" t="str">
        <f>IF(E18=4,Grundsteuer!$M$10,"")</f>
        <v/>
      </c>
      <c r="H99" s="43" t="str">
        <f>IF(E18=5,Grundsteuer!$M$11,"")</f>
        <v/>
      </c>
      <c r="I99" s="43" t="str">
        <f>IF(E18=6,Grundsteuer!$M$12,"")</f>
        <v/>
      </c>
      <c r="J99" s="43" t="str">
        <f>IF(E18=7,Grundsteuer!$M$13,"")</f>
        <v/>
      </c>
      <c r="K99" s="43" t="str">
        <f>IF(E18=8,Grundsteuer!$M$14,"")</f>
        <v/>
      </c>
      <c r="L99" s="43" t="str">
        <f>IF(E18=9,Grundsteuer!$M$15,"")</f>
        <v/>
      </c>
      <c r="M99" s="43" t="str">
        <f>IF(E18=10,Grundsteuer!$M$16,"")</f>
        <v/>
      </c>
      <c r="N99" s="43">
        <f t="shared" si="42"/>
        <v>0</v>
      </c>
      <c r="O99" s="43"/>
      <c r="P99" s="43" t="str">
        <f>IF(E18=1,Grundgebühr!$M$7,"")</f>
        <v/>
      </c>
      <c r="Q99" s="43" t="str">
        <f>IF(E18=2,Grundgebühr!$M$8,"")</f>
        <v/>
      </c>
      <c r="R99" s="43"/>
      <c r="S99" s="43" t="str">
        <f>IF(E18=3,Grundgebühr!$M$9,"")</f>
        <v/>
      </c>
      <c r="T99" s="43" t="str">
        <f>IF(E18=4,Grundgebühr!$M$10,"")</f>
        <v/>
      </c>
      <c r="U99" s="43" t="str">
        <f>IF(E18=5,Grundgebühr!$M$11,"")</f>
        <v/>
      </c>
      <c r="V99" s="43" t="str">
        <f>IF(E18=6,Grundgebühr!$M$12,"")</f>
        <v/>
      </c>
      <c r="W99" s="43" t="str">
        <f>IF(E18=7,Grundgebühr!$M$13,"")</f>
        <v/>
      </c>
      <c r="X99" s="43" t="str">
        <f>IF(E18=8,Grundgebühr!$M$14,"")</f>
        <v/>
      </c>
      <c r="Y99" s="43" t="str">
        <f>IF(E18=9,Grundgebühr!$M$15,"")</f>
        <v/>
      </c>
      <c r="Z99" s="43"/>
      <c r="AA99" s="43" t="str">
        <f>IF(E18=10,Grundgebühr!$M$16,"")</f>
        <v/>
      </c>
      <c r="AB99" s="43">
        <f t="shared" si="43"/>
        <v>0</v>
      </c>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c r="BX99" s="43"/>
      <c r="BY99" s="43"/>
      <c r="BZ99" s="43"/>
      <c r="CA99" s="43"/>
      <c r="CB99" s="43"/>
      <c r="CC99" s="43"/>
      <c r="CD99" s="43"/>
      <c r="CE99" s="43"/>
      <c r="CF99" s="43"/>
      <c r="CG99" s="43"/>
      <c r="CH99" s="43"/>
      <c r="CI99" s="43"/>
      <c r="CJ99" s="43"/>
      <c r="CK99" s="43"/>
      <c r="CL99" s="43"/>
      <c r="CM99" s="43"/>
      <c r="CN99" s="43"/>
      <c r="CO99" s="43"/>
      <c r="CP99" s="43"/>
      <c r="CQ99" s="43"/>
      <c r="CR99" s="43"/>
      <c r="CS99" s="43"/>
      <c r="CT99" s="43"/>
      <c r="CU99" s="43"/>
      <c r="CV99" s="43"/>
      <c r="CW99" s="43"/>
      <c r="CX99" s="43"/>
      <c r="CY99" s="43"/>
      <c r="CZ99" s="43"/>
      <c r="DA99" s="43"/>
      <c r="DB99" s="43"/>
      <c r="DC99" s="43"/>
      <c r="DD99" s="43"/>
      <c r="DE99" s="43"/>
      <c r="DF99" s="43"/>
      <c r="DG99" s="43"/>
      <c r="DH99" s="43"/>
      <c r="DI99" s="43"/>
      <c r="DJ99" s="43"/>
      <c r="DK99" s="43"/>
      <c r="DL99" s="43"/>
      <c r="DM99" s="43"/>
    </row>
    <row r="100" spans="1:117" ht="81.75" hidden="1" customHeight="1" x14ac:dyDescent="0.2">
      <c r="A100" s="43"/>
      <c r="B100" s="43"/>
      <c r="C100" s="43">
        <v>12</v>
      </c>
      <c r="D100" s="43" t="str">
        <f>IF(E19=1,Grundsteuer!$M$7,"")</f>
        <v/>
      </c>
      <c r="E100" s="43" t="str">
        <f>IF(E19=2,Grundsteuer!$M$8,"")</f>
        <v/>
      </c>
      <c r="F100" s="43" t="str">
        <f>IF(E19=3,Grundsteuer!$M$9,"")</f>
        <v/>
      </c>
      <c r="G100" s="43" t="str">
        <f>IF(E19=4,Grundsteuer!$M$10,"")</f>
        <v/>
      </c>
      <c r="H100" s="43" t="str">
        <f>IF(E19=5,Grundsteuer!$M$11,"")</f>
        <v/>
      </c>
      <c r="I100" s="43" t="str">
        <f>IF(E19=6,Grundsteuer!$M$12,"")</f>
        <v/>
      </c>
      <c r="J100" s="43" t="str">
        <f>IF(E19=7,Grundsteuer!$M$13,"")</f>
        <v/>
      </c>
      <c r="K100" s="43" t="str">
        <f>IF(E19=8,Grundsteuer!$M$14,"")</f>
        <v/>
      </c>
      <c r="L100" s="43" t="str">
        <f>IF(E19=9,Grundsteuer!$M$15,"")</f>
        <v/>
      </c>
      <c r="M100" s="43" t="str">
        <f>IF(E19=10,Grundsteuer!$M$16,"")</f>
        <v/>
      </c>
      <c r="N100" s="43">
        <f t="shared" si="42"/>
        <v>0</v>
      </c>
      <c r="O100" s="43"/>
      <c r="P100" s="43" t="str">
        <f>IF(E19=1,Grundgebühr!$M$7,"")</f>
        <v/>
      </c>
      <c r="Q100" s="43" t="str">
        <f>IF(E19=2,Grundgebühr!$M$8,"")</f>
        <v/>
      </c>
      <c r="R100" s="43"/>
      <c r="S100" s="43" t="str">
        <f>IF(E19=3,Grundgebühr!$M$9,"")</f>
        <v/>
      </c>
      <c r="T100" s="43" t="str">
        <f>IF(E19=4,Grundgebühr!$M$10,"")</f>
        <v/>
      </c>
      <c r="U100" s="43" t="str">
        <f>IF(E19=5,Grundgebühr!$M$11,"")</f>
        <v/>
      </c>
      <c r="V100" s="43" t="str">
        <f>IF(E19=6,Grundgebühr!$M$12,"")</f>
        <v/>
      </c>
      <c r="W100" s="43" t="str">
        <f>IF(E19=7,Grundgebühr!$M$13,"")</f>
        <v/>
      </c>
      <c r="X100" s="43" t="str">
        <f>IF(E19=8,Grundgebühr!$M$14,"")</f>
        <v/>
      </c>
      <c r="Y100" s="43" t="str">
        <f>IF(E19=9,Grundgebühr!$M$15,"")</f>
        <v/>
      </c>
      <c r="Z100" s="43"/>
      <c r="AA100" s="43" t="str">
        <f>IF(E19=10,Grundgebühr!$M$16,"")</f>
        <v/>
      </c>
      <c r="AB100" s="43">
        <f t="shared" si="43"/>
        <v>0</v>
      </c>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c r="CA100" s="43"/>
      <c r="CB100" s="43"/>
      <c r="CC100" s="43"/>
      <c r="CD100" s="43"/>
      <c r="CE100" s="43"/>
      <c r="CF100" s="43"/>
      <c r="CG100" s="43"/>
      <c r="CH100" s="43"/>
      <c r="CI100" s="43"/>
      <c r="CJ100" s="43"/>
      <c r="CK100" s="43"/>
      <c r="CL100" s="43"/>
      <c r="CM100" s="43"/>
      <c r="CN100" s="43"/>
      <c r="CO100" s="43"/>
      <c r="CP100" s="43"/>
      <c r="CQ100" s="43"/>
      <c r="CR100" s="43"/>
      <c r="CS100" s="43"/>
      <c r="CT100" s="43"/>
      <c r="CU100" s="43"/>
      <c r="CV100" s="43"/>
      <c r="CW100" s="43"/>
      <c r="CX100" s="43"/>
      <c r="CY100" s="43"/>
      <c r="CZ100" s="43"/>
      <c r="DA100" s="43"/>
      <c r="DB100" s="43"/>
      <c r="DC100" s="43"/>
      <c r="DD100" s="43"/>
      <c r="DE100" s="43"/>
      <c r="DF100" s="43"/>
      <c r="DG100" s="43"/>
      <c r="DH100" s="43"/>
      <c r="DI100" s="43"/>
      <c r="DJ100" s="43"/>
      <c r="DK100" s="43"/>
      <c r="DL100" s="43"/>
      <c r="DM100" s="43"/>
    </row>
    <row r="101" spans="1:117" ht="81.75" hidden="1" customHeight="1" x14ac:dyDescent="0.2">
      <c r="A101" s="43"/>
      <c r="B101" s="43"/>
      <c r="C101" s="43">
        <v>13</v>
      </c>
      <c r="D101" s="43" t="str">
        <f>IF(E20=1,Grundsteuer!$M$7,"")</f>
        <v/>
      </c>
      <c r="E101" s="43" t="str">
        <f>IF(E20=2,Grundsteuer!$M$8,"")</f>
        <v/>
      </c>
      <c r="F101" s="43" t="str">
        <f>IF(E20=3,Grundsteuer!$M$9,"")</f>
        <v/>
      </c>
      <c r="G101" s="43" t="str">
        <f>IF(E20=4,Grundsteuer!$M$10,"")</f>
        <v/>
      </c>
      <c r="H101" s="43" t="str">
        <f>IF(E20=5,Grundsteuer!$M$11,"")</f>
        <v/>
      </c>
      <c r="I101" s="43" t="str">
        <f>IF(E20=6,Grundsteuer!$M$12,"")</f>
        <v/>
      </c>
      <c r="J101" s="43" t="str">
        <f>IF(E20=7,Grundsteuer!$M$13,"")</f>
        <v/>
      </c>
      <c r="K101" s="43" t="str">
        <f>IF(E20=8,Grundsteuer!$M$14,"")</f>
        <v/>
      </c>
      <c r="L101" s="43" t="str">
        <f>IF(E20=9,Grundsteuer!$M$15,"")</f>
        <v/>
      </c>
      <c r="M101" s="43" t="str">
        <f>IF(E20=10,Grundsteuer!$M$16,"")</f>
        <v/>
      </c>
      <c r="N101" s="43">
        <f t="shared" si="42"/>
        <v>0</v>
      </c>
      <c r="O101" s="43"/>
      <c r="P101" s="43" t="str">
        <f>IF(E20=1,Grundgebühr!$M$7,"")</f>
        <v/>
      </c>
      <c r="Q101" s="43" t="str">
        <f>IF(E20=2,Grundgebühr!$M$8,"")</f>
        <v/>
      </c>
      <c r="R101" s="43"/>
      <c r="S101" s="43" t="str">
        <f>IF(E20=3,Grundgebühr!$M$9,"")</f>
        <v/>
      </c>
      <c r="T101" s="43" t="str">
        <f>IF(E20=4,Grundgebühr!$M$10,"")</f>
        <v/>
      </c>
      <c r="U101" s="43" t="str">
        <f>IF(E20=5,Grundgebühr!$M$11,"")</f>
        <v/>
      </c>
      <c r="V101" s="43" t="str">
        <f>IF(E20=6,Grundgebühr!$M$12,"")</f>
        <v/>
      </c>
      <c r="W101" s="43" t="str">
        <f>IF(E20=7,Grundgebühr!$M$13,"")</f>
        <v/>
      </c>
      <c r="X101" s="43" t="str">
        <f>IF(E20=8,Grundgebühr!$M$14,"")</f>
        <v/>
      </c>
      <c r="Y101" s="43" t="str">
        <f>IF(E20=9,Grundgebühr!$M$15,"")</f>
        <v/>
      </c>
      <c r="Z101" s="43"/>
      <c r="AA101" s="43" t="str">
        <f>IF(E20=10,Grundgebühr!$M$16,"")</f>
        <v/>
      </c>
      <c r="AB101" s="43">
        <f t="shared" si="43"/>
        <v>0</v>
      </c>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c r="BX101" s="43"/>
      <c r="BY101" s="43"/>
      <c r="BZ101" s="43"/>
      <c r="CA101" s="43"/>
      <c r="CB101" s="43"/>
      <c r="CC101" s="43"/>
      <c r="CD101" s="43"/>
      <c r="CE101" s="43"/>
      <c r="CF101" s="43"/>
      <c r="CG101" s="43"/>
      <c r="CH101" s="43"/>
      <c r="CI101" s="43"/>
      <c r="CJ101" s="43"/>
      <c r="CK101" s="43"/>
      <c r="CL101" s="43"/>
      <c r="CM101" s="43"/>
      <c r="CN101" s="43"/>
      <c r="CO101" s="43"/>
      <c r="CP101" s="43"/>
      <c r="CQ101" s="43"/>
      <c r="CR101" s="43"/>
      <c r="CS101" s="43"/>
      <c r="CT101" s="43"/>
      <c r="CU101" s="43"/>
      <c r="CV101" s="43"/>
      <c r="CW101" s="43"/>
      <c r="CX101" s="43"/>
      <c r="CY101" s="43"/>
      <c r="CZ101" s="43"/>
      <c r="DA101" s="43"/>
      <c r="DB101" s="43"/>
      <c r="DC101" s="43"/>
      <c r="DD101" s="43"/>
      <c r="DE101" s="43"/>
      <c r="DF101" s="43"/>
      <c r="DG101" s="43"/>
      <c r="DH101" s="43"/>
      <c r="DI101" s="43"/>
      <c r="DJ101" s="43"/>
      <c r="DK101" s="43"/>
      <c r="DL101" s="43"/>
      <c r="DM101" s="43"/>
    </row>
    <row r="102" spans="1:117" ht="81.75" hidden="1" customHeight="1" x14ac:dyDescent="0.2">
      <c r="A102" s="43"/>
      <c r="B102" s="43"/>
      <c r="C102" s="43">
        <v>14</v>
      </c>
      <c r="D102" s="43" t="str">
        <f>IF(E21=1,Grundsteuer!$M$7,"")</f>
        <v/>
      </c>
      <c r="E102" s="43" t="str">
        <f>IF(E21=2,Grundsteuer!$M$8,"")</f>
        <v/>
      </c>
      <c r="F102" s="43" t="str">
        <f>IF(E21=3,Grundsteuer!$M$9,"")</f>
        <v/>
      </c>
      <c r="G102" s="43" t="str">
        <f>IF(E21=4,Grundsteuer!$M$10,"")</f>
        <v/>
      </c>
      <c r="H102" s="43" t="str">
        <f>IF(E21=5,Grundsteuer!$M$11,"")</f>
        <v/>
      </c>
      <c r="I102" s="43" t="str">
        <f>IF(E21=6,Grundsteuer!$M$12,"")</f>
        <v/>
      </c>
      <c r="J102" s="43" t="str">
        <f>IF(E21=7,Grundsteuer!$M$13,"")</f>
        <v/>
      </c>
      <c r="K102" s="43" t="str">
        <f>IF(E21=8,Grundsteuer!$M$14,"")</f>
        <v/>
      </c>
      <c r="L102" s="43" t="str">
        <f>IF(E21=9,Grundsteuer!$M$15,"")</f>
        <v/>
      </c>
      <c r="M102" s="43" t="str">
        <f>IF(E21=10,Grundsteuer!$M$16,"")</f>
        <v/>
      </c>
      <c r="N102" s="43">
        <f t="shared" si="42"/>
        <v>0</v>
      </c>
      <c r="O102" s="43"/>
      <c r="P102" s="43" t="str">
        <f>IF(E21=1,Grundgebühr!$M$7,"")</f>
        <v/>
      </c>
      <c r="Q102" s="43" t="str">
        <f>IF(E21=2,Grundgebühr!$M$8,"")</f>
        <v/>
      </c>
      <c r="R102" s="43"/>
      <c r="S102" s="43" t="str">
        <f>IF(E21=3,Grundgebühr!$M$9,"")</f>
        <v/>
      </c>
      <c r="T102" s="43" t="str">
        <f>IF(E21=4,Grundgebühr!$M$10,"")</f>
        <v/>
      </c>
      <c r="U102" s="43" t="str">
        <f>IF(E21=5,Grundgebühr!$M$11,"")</f>
        <v/>
      </c>
      <c r="V102" s="43" t="str">
        <f>IF(E21=6,Grundgebühr!$M$12,"")</f>
        <v/>
      </c>
      <c r="W102" s="43" t="str">
        <f>IF(E21=7,Grundgebühr!$M$13,"")</f>
        <v/>
      </c>
      <c r="X102" s="43" t="str">
        <f>IF(E21=8,Grundgebühr!$M$14,"")</f>
        <v/>
      </c>
      <c r="Y102" s="43" t="str">
        <f>IF(E21=9,Grundgebühr!$M$15,"")</f>
        <v/>
      </c>
      <c r="Z102" s="43"/>
      <c r="AA102" s="43" t="str">
        <f>IF(E21=10,Grundgebühr!$M$16,"")</f>
        <v/>
      </c>
      <c r="AB102" s="43">
        <f t="shared" si="43"/>
        <v>0</v>
      </c>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43"/>
      <c r="CS102" s="43"/>
      <c r="CT102" s="43"/>
      <c r="CU102" s="43"/>
      <c r="CV102" s="43"/>
      <c r="CW102" s="43"/>
      <c r="CX102" s="43"/>
      <c r="CY102" s="43"/>
      <c r="CZ102" s="43"/>
      <c r="DA102" s="43"/>
      <c r="DB102" s="43"/>
      <c r="DC102" s="43"/>
      <c r="DD102" s="43"/>
      <c r="DE102" s="43"/>
      <c r="DF102" s="43"/>
      <c r="DG102" s="43"/>
      <c r="DH102" s="43"/>
      <c r="DI102" s="43"/>
      <c r="DJ102" s="43"/>
      <c r="DK102" s="43"/>
      <c r="DL102" s="43"/>
      <c r="DM102" s="43"/>
    </row>
    <row r="103" spans="1:117" ht="81.75" hidden="1" customHeight="1" x14ac:dyDescent="0.2">
      <c r="A103" s="43"/>
      <c r="B103" s="43"/>
      <c r="C103" s="43">
        <v>15</v>
      </c>
      <c r="D103" s="43" t="str">
        <f>IF(E22=1,Grundsteuer!$M$7,"")</f>
        <v/>
      </c>
      <c r="E103" s="43" t="str">
        <f>IF(E22=2,Grundsteuer!$M$8,"")</f>
        <v/>
      </c>
      <c r="F103" s="43" t="str">
        <f>IF(E22=3,Grundsteuer!$M$9,"")</f>
        <v/>
      </c>
      <c r="G103" s="43" t="str">
        <f>IF(E22=4,Grundsteuer!$M$10,"")</f>
        <v/>
      </c>
      <c r="H103" s="43" t="str">
        <f>IF(E22=5,Grundsteuer!$M$11,"")</f>
        <v/>
      </c>
      <c r="I103" s="43" t="str">
        <f>IF(E22=6,Grundsteuer!$M$12,"")</f>
        <v/>
      </c>
      <c r="J103" s="43" t="str">
        <f>IF(E22=7,Grundsteuer!$M$13,"")</f>
        <v/>
      </c>
      <c r="K103" s="43" t="str">
        <f>IF(E22=8,Grundsteuer!$M$14,"")</f>
        <v/>
      </c>
      <c r="L103" s="43" t="str">
        <f>IF(E22=9,Grundsteuer!$M$15,"")</f>
        <v/>
      </c>
      <c r="M103" s="43" t="str">
        <f>IF(E22=10,Grundsteuer!$M$16,"")</f>
        <v/>
      </c>
      <c r="N103" s="43">
        <f t="shared" si="42"/>
        <v>0</v>
      </c>
      <c r="O103" s="43"/>
      <c r="P103" s="43" t="str">
        <f>IF(E22=1,Grundgebühr!$M$7,"")</f>
        <v/>
      </c>
      <c r="Q103" s="43" t="str">
        <f>IF(E22=2,Grundgebühr!$M$8,"")</f>
        <v/>
      </c>
      <c r="R103" s="43"/>
      <c r="S103" s="43" t="str">
        <f>IF(E22=3,Grundgebühr!$M$9,"")</f>
        <v/>
      </c>
      <c r="T103" s="43" t="str">
        <f>IF(E22=4,Grundgebühr!$M$10,"")</f>
        <v/>
      </c>
      <c r="U103" s="43" t="str">
        <f>IF(E22=5,Grundgebühr!$M$11,"")</f>
        <v/>
      </c>
      <c r="V103" s="43" t="str">
        <f>IF(E22=6,Grundgebühr!$M$12,"")</f>
        <v/>
      </c>
      <c r="W103" s="43" t="str">
        <f>IF(E22=7,Grundgebühr!$M$13,"")</f>
        <v/>
      </c>
      <c r="X103" s="43" t="str">
        <f>IF(E22=8,Grundgebühr!$M$14,"")</f>
        <v/>
      </c>
      <c r="Y103" s="43" t="str">
        <f>IF(E22=9,Grundgebühr!$M$15,"")</f>
        <v/>
      </c>
      <c r="Z103" s="43"/>
      <c r="AA103" s="43" t="str">
        <f>IF(E22=10,Grundgebühr!$M$16,"")</f>
        <v/>
      </c>
      <c r="AB103" s="43">
        <f t="shared" si="43"/>
        <v>0</v>
      </c>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c r="BX103" s="43"/>
      <c r="BY103" s="43"/>
      <c r="BZ103" s="43"/>
      <c r="CA103" s="43"/>
      <c r="CB103" s="43"/>
      <c r="CC103" s="43"/>
      <c r="CD103" s="43"/>
      <c r="CE103" s="43"/>
      <c r="CF103" s="43"/>
      <c r="CG103" s="43"/>
      <c r="CH103" s="43"/>
      <c r="CI103" s="43"/>
      <c r="CJ103" s="43"/>
      <c r="CK103" s="43"/>
      <c r="CL103" s="43"/>
      <c r="CM103" s="43"/>
      <c r="CN103" s="43"/>
      <c r="CO103" s="43"/>
      <c r="CP103" s="43"/>
      <c r="CQ103" s="43"/>
      <c r="CR103" s="43"/>
      <c r="CS103" s="43"/>
      <c r="CT103" s="43"/>
      <c r="CU103" s="43"/>
      <c r="CV103" s="43"/>
      <c r="CW103" s="43"/>
      <c r="CX103" s="43"/>
      <c r="CY103" s="43"/>
      <c r="CZ103" s="43"/>
      <c r="DA103" s="43"/>
      <c r="DB103" s="43"/>
      <c r="DC103" s="43"/>
      <c r="DD103" s="43"/>
      <c r="DE103" s="43"/>
      <c r="DF103" s="43"/>
      <c r="DG103" s="43"/>
      <c r="DH103" s="43"/>
      <c r="DI103" s="43"/>
      <c r="DJ103" s="43"/>
      <c r="DK103" s="43"/>
      <c r="DL103" s="43"/>
      <c r="DM103" s="43"/>
    </row>
    <row r="104" spans="1:117" ht="81.75" hidden="1" customHeight="1" x14ac:dyDescent="0.2">
      <c r="A104" s="43"/>
      <c r="B104" s="43"/>
      <c r="C104" s="43">
        <v>16</v>
      </c>
      <c r="D104" s="43" t="str">
        <f>IF(E23=1,Grundsteuer!$M$7,"")</f>
        <v/>
      </c>
      <c r="E104" s="43" t="str">
        <f>IF(E23=2,Grundsteuer!$M$8,"")</f>
        <v/>
      </c>
      <c r="F104" s="43" t="str">
        <f>IF(E23=3,Grundsteuer!$M$9,"")</f>
        <v/>
      </c>
      <c r="G104" s="43" t="str">
        <f>IF(E23=4,Grundsteuer!$M$10,"")</f>
        <v/>
      </c>
      <c r="H104" s="43" t="str">
        <f>IF(E23=5,Grundsteuer!$M$11,"")</f>
        <v/>
      </c>
      <c r="I104" s="43" t="str">
        <f>IF(E23=6,Grundsteuer!$M$12,"")</f>
        <v/>
      </c>
      <c r="J104" s="43" t="str">
        <f>IF(E23=7,Grundsteuer!$M$13,"")</f>
        <v/>
      </c>
      <c r="K104" s="43" t="str">
        <f>IF(E23=8,Grundsteuer!$M$14,"")</f>
        <v/>
      </c>
      <c r="L104" s="43" t="str">
        <f>IF(E23=9,Grundsteuer!$M$15,"")</f>
        <v/>
      </c>
      <c r="M104" s="43" t="str">
        <f>IF(E23=10,Grundsteuer!$M$16,"")</f>
        <v/>
      </c>
      <c r="N104" s="43">
        <f t="shared" si="42"/>
        <v>0</v>
      </c>
      <c r="O104" s="43"/>
      <c r="P104" s="43" t="str">
        <f>IF(E23=1,Grundgebühr!$M$7,"")</f>
        <v/>
      </c>
      <c r="Q104" s="43" t="str">
        <f>IF(E23=2,Grundgebühr!$M$8,"")</f>
        <v/>
      </c>
      <c r="R104" s="43"/>
      <c r="S104" s="43" t="str">
        <f>IF(E23=3,Grundgebühr!$M$9,"")</f>
        <v/>
      </c>
      <c r="T104" s="43" t="str">
        <f>IF(E23=4,Grundgebühr!$M$10,"")</f>
        <v/>
      </c>
      <c r="U104" s="43" t="str">
        <f>IF(E23=5,Grundgebühr!$M$11,"")</f>
        <v/>
      </c>
      <c r="V104" s="43" t="str">
        <f>IF(E23=6,Grundgebühr!$M$12,"")</f>
        <v/>
      </c>
      <c r="W104" s="43" t="str">
        <f>IF(E23=7,Grundgebühr!$M$13,"")</f>
        <v/>
      </c>
      <c r="X104" s="43" t="str">
        <f>IF(E23=8,Grundgebühr!$M$14,"")</f>
        <v/>
      </c>
      <c r="Y104" s="43" t="str">
        <f>IF(E23=9,Grundgebühr!$M$15,"")</f>
        <v/>
      </c>
      <c r="Z104" s="43"/>
      <c r="AA104" s="43" t="str">
        <f>IF(E23=10,Grundgebühr!$M$16,"")</f>
        <v/>
      </c>
      <c r="AB104" s="43">
        <f t="shared" si="43"/>
        <v>0</v>
      </c>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3"/>
      <c r="BX104" s="43"/>
      <c r="BY104" s="43"/>
      <c r="BZ104" s="43"/>
      <c r="CA104" s="43"/>
      <c r="CB104" s="43"/>
      <c r="CC104" s="43"/>
      <c r="CD104" s="43"/>
      <c r="CE104" s="43"/>
      <c r="CF104" s="43"/>
      <c r="CG104" s="43"/>
      <c r="CH104" s="43"/>
      <c r="CI104" s="43"/>
      <c r="CJ104" s="43"/>
      <c r="CK104" s="43"/>
      <c r="CL104" s="43"/>
      <c r="CM104" s="43"/>
      <c r="CN104" s="43"/>
      <c r="CO104" s="43"/>
      <c r="CP104" s="43"/>
      <c r="CQ104" s="43"/>
      <c r="CR104" s="43"/>
      <c r="CS104" s="43"/>
      <c r="CT104" s="43"/>
      <c r="CU104" s="43"/>
      <c r="CV104" s="43"/>
      <c r="CW104" s="43"/>
      <c r="CX104" s="43"/>
      <c r="CY104" s="43"/>
      <c r="CZ104" s="43"/>
      <c r="DA104" s="43"/>
      <c r="DB104" s="43"/>
      <c r="DC104" s="43"/>
      <c r="DD104" s="43"/>
      <c r="DE104" s="43"/>
      <c r="DF104" s="43"/>
      <c r="DG104" s="43"/>
      <c r="DH104" s="43"/>
      <c r="DI104" s="43"/>
      <c r="DJ104" s="43"/>
      <c r="DK104" s="43"/>
      <c r="DL104" s="43"/>
      <c r="DM104" s="43"/>
    </row>
    <row r="105" spans="1:117" ht="81.75" hidden="1" customHeight="1" x14ac:dyDescent="0.2">
      <c r="A105" s="43"/>
      <c r="B105" s="43"/>
      <c r="C105" s="43">
        <v>17</v>
      </c>
      <c r="D105" s="43" t="str">
        <f>IF(E24=1,Grundsteuer!$M$7,"")</f>
        <v/>
      </c>
      <c r="E105" s="43" t="str">
        <f>IF(E24=2,Grundsteuer!$M$8,"")</f>
        <v/>
      </c>
      <c r="F105" s="43" t="str">
        <f>IF(E24=3,Grundsteuer!$M$9,"")</f>
        <v/>
      </c>
      <c r="G105" s="43" t="str">
        <f>IF(E24=4,Grundsteuer!$M$10,"")</f>
        <v/>
      </c>
      <c r="H105" s="43" t="str">
        <f>IF(E24=5,Grundsteuer!$M$11,"")</f>
        <v/>
      </c>
      <c r="I105" s="43" t="str">
        <f>IF(E24=6,Grundsteuer!$M$12,"")</f>
        <v/>
      </c>
      <c r="J105" s="43" t="str">
        <f>IF(E24=7,Grundsteuer!$M$13,"")</f>
        <v/>
      </c>
      <c r="K105" s="43" t="str">
        <f>IF(E24=8,Grundsteuer!$M$14,"")</f>
        <v/>
      </c>
      <c r="L105" s="43" t="str">
        <f>IF(E24=9,Grundsteuer!$M$15,"")</f>
        <v/>
      </c>
      <c r="M105" s="43" t="str">
        <f>IF(E24=10,Grundsteuer!$M$16,"")</f>
        <v/>
      </c>
      <c r="N105" s="43">
        <f t="shared" si="42"/>
        <v>0</v>
      </c>
      <c r="O105" s="43"/>
      <c r="P105" s="43" t="str">
        <f>IF(E24=1,Grundgebühr!$M$7,"")</f>
        <v/>
      </c>
      <c r="Q105" s="43" t="str">
        <f>IF(E24=2,Grundgebühr!$M$8,"")</f>
        <v/>
      </c>
      <c r="R105" s="43"/>
      <c r="S105" s="43" t="str">
        <f>IF(E24=3,Grundgebühr!$M$9,"")</f>
        <v/>
      </c>
      <c r="T105" s="43" t="str">
        <f>IF(E24=4,Grundgebühr!$M$10,"")</f>
        <v/>
      </c>
      <c r="U105" s="43" t="str">
        <f>IF(E24=5,Grundgebühr!$M$11,"")</f>
        <v/>
      </c>
      <c r="V105" s="43" t="str">
        <f>IF(E24=6,Grundgebühr!$M$12,"")</f>
        <v/>
      </c>
      <c r="W105" s="43" t="str">
        <f>IF(E24=7,Grundgebühr!$M$13,"")</f>
        <v/>
      </c>
      <c r="X105" s="43" t="str">
        <f>IF(E24=8,Grundgebühr!$M$14,"")</f>
        <v/>
      </c>
      <c r="Y105" s="43" t="str">
        <f>IF(E24=9,Grundgebühr!$M$15,"")</f>
        <v/>
      </c>
      <c r="Z105" s="43"/>
      <c r="AA105" s="43" t="str">
        <f>IF(E24=10,Grundgebühr!$M$16,"")</f>
        <v/>
      </c>
      <c r="AB105" s="43">
        <f t="shared" si="43"/>
        <v>0</v>
      </c>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c r="BX105" s="43"/>
      <c r="BY105" s="43"/>
      <c r="BZ105" s="43"/>
      <c r="CA105" s="43"/>
      <c r="CB105" s="43"/>
      <c r="CC105" s="43"/>
      <c r="CD105" s="43"/>
      <c r="CE105" s="43"/>
      <c r="CF105" s="43"/>
      <c r="CG105" s="43"/>
      <c r="CH105" s="43"/>
      <c r="CI105" s="43"/>
      <c r="CJ105" s="43"/>
      <c r="CK105" s="43"/>
      <c r="CL105" s="43"/>
      <c r="CM105" s="43"/>
      <c r="CN105" s="43"/>
      <c r="CO105" s="43"/>
      <c r="CP105" s="43"/>
      <c r="CQ105" s="43"/>
      <c r="CR105" s="43"/>
      <c r="CS105" s="43"/>
      <c r="CT105" s="43"/>
      <c r="CU105" s="43"/>
      <c r="CV105" s="43"/>
      <c r="CW105" s="43"/>
      <c r="CX105" s="43"/>
      <c r="CY105" s="43"/>
      <c r="CZ105" s="43"/>
      <c r="DA105" s="43"/>
      <c r="DB105" s="43"/>
      <c r="DC105" s="43"/>
      <c r="DD105" s="43"/>
      <c r="DE105" s="43"/>
      <c r="DF105" s="43"/>
      <c r="DG105" s="43"/>
      <c r="DH105" s="43"/>
      <c r="DI105" s="43"/>
      <c r="DJ105" s="43"/>
      <c r="DK105" s="43"/>
      <c r="DL105" s="43"/>
      <c r="DM105" s="43"/>
    </row>
    <row r="106" spans="1:117" ht="81.75" hidden="1" customHeight="1" x14ac:dyDescent="0.2">
      <c r="A106" s="43"/>
      <c r="B106" s="43"/>
      <c r="C106" s="43">
        <v>18</v>
      </c>
      <c r="D106" s="43" t="str">
        <f>IF(E25=1,Grundsteuer!$M$7,"")</f>
        <v/>
      </c>
      <c r="E106" s="43" t="str">
        <f>IF(E25=2,Grundsteuer!$M$8,"")</f>
        <v/>
      </c>
      <c r="F106" s="43" t="str">
        <f>IF(E25=3,Grundsteuer!$M$9,"")</f>
        <v/>
      </c>
      <c r="G106" s="43" t="str">
        <f>IF(E25=4,Grundsteuer!$M$10,"")</f>
        <v/>
      </c>
      <c r="H106" s="43" t="str">
        <f>IF(E25=5,Grundsteuer!$M$11,"")</f>
        <v/>
      </c>
      <c r="I106" s="43" t="str">
        <f>IF(E25=6,Grundsteuer!$M$12,"")</f>
        <v/>
      </c>
      <c r="J106" s="43" t="str">
        <f>IF(E25=7,Grundsteuer!$M$13,"")</f>
        <v/>
      </c>
      <c r="K106" s="43" t="str">
        <f>IF(E25=8,Grundsteuer!$M$14,"")</f>
        <v/>
      </c>
      <c r="L106" s="43" t="str">
        <f>IF(E25=9,Grundsteuer!$M$15,"")</f>
        <v/>
      </c>
      <c r="M106" s="43" t="str">
        <f>IF(E25=10,Grundsteuer!$M$16,"")</f>
        <v/>
      </c>
      <c r="N106" s="43">
        <f t="shared" si="42"/>
        <v>0</v>
      </c>
      <c r="O106" s="43"/>
      <c r="P106" s="43" t="str">
        <f>IF(E25=1,Grundgebühr!$M$7,"")</f>
        <v/>
      </c>
      <c r="Q106" s="43" t="str">
        <f>IF(E25=2,Grundgebühr!$M$8,"")</f>
        <v/>
      </c>
      <c r="R106" s="43"/>
      <c r="S106" s="43" t="str">
        <f>IF(E25=3,Grundgebühr!$M$9,"")</f>
        <v/>
      </c>
      <c r="T106" s="43" t="str">
        <f>IF(E25=4,Grundgebühr!$M$10,"")</f>
        <v/>
      </c>
      <c r="U106" s="43" t="str">
        <f>IF(E25=5,Grundgebühr!$M$11,"")</f>
        <v/>
      </c>
      <c r="V106" s="43" t="str">
        <f>IF(E25=6,Grundgebühr!$M$12,"")</f>
        <v/>
      </c>
      <c r="W106" s="43" t="str">
        <f>IF(E25=7,Grundgebühr!$M$13,"")</f>
        <v/>
      </c>
      <c r="X106" s="43" t="str">
        <f>IF(E25=8,Grundgebühr!$M$14,"")</f>
        <v/>
      </c>
      <c r="Y106" s="43" t="str">
        <f>IF(E25=9,Grundgebühr!$M$15,"")</f>
        <v/>
      </c>
      <c r="Z106" s="43"/>
      <c r="AA106" s="43" t="str">
        <f>IF(E25=10,Grundgebühr!$M$16,"")</f>
        <v/>
      </c>
      <c r="AB106" s="43">
        <f t="shared" si="43"/>
        <v>0</v>
      </c>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c r="BX106" s="43"/>
      <c r="BY106" s="43"/>
      <c r="BZ106" s="43"/>
      <c r="CA106" s="43"/>
      <c r="CB106" s="43"/>
      <c r="CC106" s="43"/>
      <c r="CD106" s="43"/>
      <c r="CE106" s="43"/>
      <c r="CF106" s="43"/>
      <c r="CG106" s="43"/>
      <c r="CH106" s="43"/>
      <c r="CI106" s="43"/>
      <c r="CJ106" s="43"/>
      <c r="CK106" s="43"/>
      <c r="CL106" s="43"/>
      <c r="CM106" s="43"/>
      <c r="CN106" s="43"/>
      <c r="CO106" s="43"/>
      <c r="CP106" s="43"/>
      <c r="CQ106" s="43"/>
      <c r="CR106" s="43"/>
      <c r="CS106" s="43"/>
      <c r="CT106" s="43"/>
      <c r="CU106" s="43"/>
      <c r="CV106" s="43"/>
      <c r="CW106" s="43"/>
      <c r="CX106" s="43"/>
      <c r="CY106" s="43"/>
      <c r="CZ106" s="43"/>
      <c r="DA106" s="43"/>
      <c r="DB106" s="43"/>
      <c r="DC106" s="43"/>
      <c r="DD106" s="43"/>
      <c r="DE106" s="43"/>
      <c r="DF106" s="43"/>
      <c r="DG106" s="43"/>
      <c r="DH106" s="43"/>
      <c r="DI106" s="43"/>
      <c r="DJ106" s="43"/>
      <c r="DK106" s="43"/>
      <c r="DL106" s="43"/>
      <c r="DM106" s="43"/>
    </row>
    <row r="107" spans="1:117" ht="81.75" hidden="1" customHeight="1" x14ac:dyDescent="0.2">
      <c r="A107" s="43"/>
      <c r="B107" s="43"/>
      <c r="C107" s="43">
        <v>19</v>
      </c>
      <c r="D107" s="43" t="str">
        <f>IF(E26=1,Grundsteuer!$M$7,"")</f>
        <v/>
      </c>
      <c r="E107" s="43" t="str">
        <f>IF(E26=2,Grundsteuer!$M$8,"")</f>
        <v/>
      </c>
      <c r="F107" s="43" t="str">
        <f>IF(E26=3,Grundsteuer!$M$9,"")</f>
        <v/>
      </c>
      <c r="G107" s="43" t="str">
        <f>IF(E26=4,Grundsteuer!$M$10,"")</f>
        <v/>
      </c>
      <c r="H107" s="43" t="str">
        <f>IF(E26=5,Grundsteuer!$M$11,"")</f>
        <v/>
      </c>
      <c r="I107" s="43" t="str">
        <f>IF(E26=6,Grundsteuer!$M$12,"")</f>
        <v/>
      </c>
      <c r="J107" s="43" t="str">
        <f>IF(E26=7,Grundsteuer!$M$13,"")</f>
        <v/>
      </c>
      <c r="K107" s="43" t="str">
        <f>IF(E26=8,Grundsteuer!$M$14,"")</f>
        <v/>
      </c>
      <c r="L107" s="43" t="str">
        <f>IF(E26=9,Grundsteuer!$M$15,"")</f>
        <v/>
      </c>
      <c r="M107" s="43" t="str">
        <f>IF(E26=10,Grundsteuer!$M$16,"")</f>
        <v/>
      </c>
      <c r="N107" s="43">
        <f t="shared" si="42"/>
        <v>0</v>
      </c>
      <c r="O107" s="43"/>
      <c r="P107" s="43" t="str">
        <f>IF(E26=1,Grundgebühr!$M$7,"")</f>
        <v/>
      </c>
      <c r="Q107" s="43" t="str">
        <f>IF(E26=2,Grundgebühr!$M$8,"")</f>
        <v/>
      </c>
      <c r="R107" s="43"/>
      <c r="S107" s="43" t="str">
        <f>IF(E26=3,Grundgebühr!$M$9,"")</f>
        <v/>
      </c>
      <c r="T107" s="43" t="str">
        <f>IF(E26=4,Grundgebühr!$M$10,"")</f>
        <v/>
      </c>
      <c r="U107" s="43" t="str">
        <f>IF(E26=5,Grundgebühr!$M$11,"")</f>
        <v/>
      </c>
      <c r="V107" s="43" t="str">
        <f>IF(E26=6,Grundgebühr!$M$12,"")</f>
        <v/>
      </c>
      <c r="W107" s="43" t="str">
        <f>IF(E26=7,Grundgebühr!$M$13,"")</f>
        <v/>
      </c>
      <c r="X107" s="43" t="str">
        <f>IF(E26=8,Grundgebühr!$M$14,"")</f>
        <v/>
      </c>
      <c r="Y107" s="43" t="str">
        <f>IF(E26=9,Grundgebühr!$M$15,"")</f>
        <v/>
      </c>
      <c r="Z107" s="43"/>
      <c r="AA107" s="43" t="str">
        <f>IF(E26=10,Grundgebühr!$M$16,"")</f>
        <v/>
      </c>
      <c r="AB107" s="43">
        <f t="shared" si="43"/>
        <v>0</v>
      </c>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c r="BX107" s="43"/>
      <c r="BY107" s="43"/>
      <c r="BZ107" s="43"/>
      <c r="CA107" s="43"/>
      <c r="CB107" s="43"/>
      <c r="CC107" s="43"/>
      <c r="CD107" s="43"/>
      <c r="CE107" s="43"/>
      <c r="CF107" s="43"/>
      <c r="CG107" s="43"/>
      <c r="CH107" s="43"/>
      <c r="CI107" s="43"/>
      <c r="CJ107" s="43"/>
      <c r="CK107" s="43"/>
      <c r="CL107" s="43"/>
      <c r="CM107" s="43"/>
      <c r="CN107" s="43"/>
      <c r="CO107" s="43"/>
      <c r="CP107" s="43"/>
      <c r="CQ107" s="43"/>
      <c r="CR107" s="43"/>
      <c r="CS107" s="43"/>
      <c r="CT107" s="43"/>
      <c r="CU107" s="43"/>
      <c r="CV107" s="43"/>
      <c r="CW107" s="43"/>
      <c r="CX107" s="43"/>
      <c r="CY107" s="43"/>
      <c r="CZ107" s="43"/>
      <c r="DA107" s="43"/>
      <c r="DB107" s="43"/>
      <c r="DC107" s="43"/>
      <c r="DD107" s="43"/>
      <c r="DE107" s="43"/>
      <c r="DF107" s="43"/>
      <c r="DG107" s="43"/>
      <c r="DH107" s="43"/>
      <c r="DI107" s="43"/>
      <c r="DJ107" s="43"/>
      <c r="DK107" s="43"/>
      <c r="DL107" s="43"/>
      <c r="DM107" s="43"/>
    </row>
    <row r="108" spans="1:117" ht="81.75" hidden="1" customHeight="1" x14ac:dyDescent="0.2">
      <c r="A108" s="43"/>
      <c r="B108" s="43"/>
      <c r="C108" s="43">
        <v>20</v>
      </c>
      <c r="D108" s="43" t="str">
        <f>IF(E27=1,Grundsteuer!$M$7,"")</f>
        <v/>
      </c>
      <c r="E108" s="43" t="str">
        <f>IF(E27=2,Grundsteuer!$M$8,"")</f>
        <v/>
      </c>
      <c r="F108" s="43" t="str">
        <f>IF(E27=3,Grundsteuer!$M$9,"")</f>
        <v/>
      </c>
      <c r="G108" s="43" t="str">
        <f>IF(E27=4,Grundsteuer!$M$10,"")</f>
        <v/>
      </c>
      <c r="H108" s="43" t="str">
        <f>IF(E27=5,Grundsteuer!$M$11,"")</f>
        <v/>
      </c>
      <c r="I108" s="43" t="str">
        <f>IF(E27=6,Grundsteuer!$M$12,"")</f>
        <v/>
      </c>
      <c r="J108" s="43" t="str">
        <f>IF(E27=7,Grundsteuer!$M$13,"")</f>
        <v/>
      </c>
      <c r="K108" s="43" t="str">
        <f>IF(E27=8,Grundsteuer!$M$14,"")</f>
        <v/>
      </c>
      <c r="L108" s="43" t="str">
        <f>IF(E27=9,Grundsteuer!$M$15,"")</f>
        <v/>
      </c>
      <c r="M108" s="43" t="str">
        <f>IF(E27=10,Grundsteuer!$M$16,"")</f>
        <v/>
      </c>
      <c r="N108" s="43">
        <f t="shared" si="42"/>
        <v>0</v>
      </c>
      <c r="O108" s="43"/>
      <c r="P108" s="43" t="str">
        <f>IF(E27=1,Grundgebühr!$M$7,"")</f>
        <v/>
      </c>
      <c r="Q108" s="43" t="str">
        <f>IF(E27=2,Grundgebühr!$M$8,"")</f>
        <v/>
      </c>
      <c r="R108" s="43"/>
      <c r="S108" s="43" t="str">
        <f>IF(E27=3,Grundgebühr!$M$9,"")</f>
        <v/>
      </c>
      <c r="T108" s="43" t="str">
        <f>IF(E27=4,Grundgebühr!$M$10,"")</f>
        <v/>
      </c>
      <c r="U108" s="43" t="str">
        <f>IF(E27=5,Grundgebühr!$M$11,"")</f>
        <v/>
      </c>
      <c r="V108" s="43" t="str">
        <f>IF(E27=6,Grundgebühr!$M$12,"")</f>
        <v/>
      </c>
      <c r="W108" s="43" t="str">
        <f>IF(E27=7,Grundgebühr!$M$13,"")</f>
        <v/>
      </c>
      <c r="X108" s="43" t="str">
        <f>IF(E27=8,Grundgebühr!$M$14,"")</f>
        <v/>
      </c>
      <c r="Y108" s="43" t="str">
        <f>IF(E27=9,Grundgebühr!$M$15,"")</f>
        <v/>
      </c>
      <c r="Z108" s="43"/>
      <c r="AA108" s="43" t="str">
        <f>IF(E27=10,Grundgebühr!$M$16,"")</f>
        <v/>
      </c>
      <c r="AB108" s="43">
        <f t="shared" si="43"/>
        <v>0</v>
      </c>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c r="BX108" s="43"/>
      <c r="BY108" s="43"/>
      <c r="BZ108" s="43"/>
      <c r="CA108" s="43"/>
      <c r="CB108" s="43"/>
      <c r="CC108" s="43"/>
      <c r="CD108" s="43"/>
      <c r="CE108" s="43"/>
      <c r="CF108" s="43"/>
      <c r="CG108" s="43"/>
      <c r="CH108" s="43"/>
      <c r="CI108" s="43"/>
      <c r="CJ108" s="43"/>
      <c r="CK108" s="43"/>
      <c r="CL108" s="43"/>
      <c r="CM108" s="43"/>
      <c r="CN108" s="43"/>
      <c r="CO108" s="43"/>
      <c r="CP108" s="43"/>
      <c r="CQ108" s="43"/>
      <c r="CR108" s="43"/>
      <c r="CS108" s="43"/>
      <c r="CT108" s="43"/>
      <c r="CU108" s="43"/>
      <c r="CV108" s="43"/>
      <c r="CW108" s="43"/>
      <c r="CX108" s="43"/>
      <c r="CY108" s="43"/>
      <c r="CZ108" s="43"/>
      <c r="DA108" s="43"/>
      <c r="DB108" s="43"/>
      <c r="DC108" s="43"/>
      <c r="DD108" s="43"/>
      <c r="DE108" s="43"/>
      <c r="DF108" s="43"/>
      <c r="DG108" s="43"/>
      <c r="DH108" s="43"/>
      <c r="DI108" s="43"/>
      <c r="DJ108" s="43"/>
      <c r="DK108" s="43"/>
      <c r="DL108" s="43"/>
      <c r="DM108" s="43"/>
    </row>
    <row r="109" spans="1:117" ht="81.75" hidden="1" customHeight="1" x14ac:dyDescent="0.2">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c r="BX109" s="43"/>
      <c r="BY109" s="43"/>
      <c r="BZ109" s="43"/>
      <c r="CA109" s="43"/>
      <c r="CB109" s="43"/>
      <c r="CC109" s="43"/>
      <c r="CD109" s="43"/>
      <c r="CE109" s="43"/>
      <c r="CF109" s="43"/>
      <c r="CG109" s="43"/>
      <c r="CH109" s="43"/>
      <c r="CI109" s="43"/>
      <c r="CJ109" s="43"/>
      <c r="CK109" s="43"/>
      <c r="CL109" s="43"/>
      <c r="CM109" s="43"/>
      <c r="CN109" s="43"/>
      <c r="CO109" s="43"/>
      <c r="CP109" s="43"/>
      <c r="CQ109" s="43"/>
      <c r="CR109" s="43"/>
      <c r="CS109" s="43"/>
      <c r="CT109" s="43"/>
      <c r="CU109" s="43"/>
      <c r="CV109" s="43"/>
      <c r="CW109" s="43"/>
      <c r="CX109" s="43"/>
      <c r="CY109" s="43"/>
      <c r="CZ109" s="43"/>
      <c r="DA109" s="43"/>
      <c r="DB109" s="43"/>
      <c r="DC109" s="43"/>
      <c r="DD109" s="43"/>
      <c r="DE109" s="43"/>
      <c r="DF109" s="43"/>
      <c r="DG109" s="43"/>
      <c r="DH109" s="43"/>
      <c r="DI109" s="43"/>
      <c r="DJ109" s="43"/>
      <c r="DK109" s="43"/>
      <c r="DL109" s="43"/>
      <c r="DM109" s="43"/>
    </row>
    <row r="110" spans="1:117" ht="81.75" hidden="1" customHeight="1" x14ac:dyDescent="0.2">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c r="BX110" s="43"/>
      <c r="BY110" s="43"/>
      <c r="BZ110" s="43"/>
      <c r="CA110" s="43"/>
      <c r="CB110" s="43"/>
      <c r="CC110" s="43"/>
      <c r="CD110" s="43"/>
      <c r="CE110" s="43"/>
      <c r="CF110" s="43"/>
      <c r="CG110" s="43"/>
      <c r="CH110" s="43"/>
      <c r="CI110" s="43"/>
      <c r="CJ110" s="43"/>
      <c r="CK110" s="43"/>
      <c r="CL110" s="43"/>
      <c r="CM110" s="43"/>
      <c r="CN110" s="43"/>
      <c r="CO110" s="43"/>
      <c r="CP110" s="43"/>
      <c r="CQ110" s="43"/>
      <c r="CR110" s="43"/>
      <c r="CS110" s="43"/>
      <c r="CT110" s="43"/>
      <c r="CU110" s="43"/>
      <c r="CV110" s="43"/>
      <c r="CW110" s="43"/>
      <c r="CX110" s="43"/>
      <c r="CY110" s="43"/>
      <c r="CZ110" s="43"/>
      <c r="DA110" s="43"/>
      <c r="DB110" s="43"/>
      <c r="DC110" s="43"/>
      <c r="DD110" s="43"/>
      <c r="DE110" s="43"/>
      <c r="DF110" s="43"/>
      <c r="DG110" s="43"/>
      <c r="DH110" s="43"/>
      <c r="DI110" s="43"/>
      <c r="DJ110" s="43"/>
      <c r="DK110" s="43"/>
      <c r="DL110" s="43"/>
      <c r="DM110" s="43"/>
    </row>
    <row r="111" spans="1:117" ht="81.75" hidden="1" customHeight="1" x14ac:dyDescent="0.2">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c r="BX111" s="43"/>
      <c r="BY111" s="43"/>
      <c r="BZ111" s="43"/>
      <c r="CA111" s="43"/>
      <c r="CB111" s="43"/>
      <c r="CC111" s="43"/>
      <c r="CD111" s="43"/>
      <c r="CE111" s="43"/>
      <c r="CF111" s="43"/>
      <c r="CG111" s="43"/>
      <c r="CH111" s="43"/>
      <c r="CI111" s="43"/>
      <c r="CJ111" s="43"/>
      <c r="CK111" s="43"/>
      <c r="CL111" s="43"/>
      <c r="CM111" s="43"/>
      <c r="CN111" s="43"/>
      <c r="CO111" s="43"/>
      <c r="CP111" s="43"/>
      <c r="CQ111" s="43"/>
      <c r="CR111" s="43"/>
      <c r="CS111" s="43"/>
      <c r="CT111" s="43"/>
      <c r="CU111" s="43"/>
      <c r="CV111" s="43"/>
      <c r="CW111" s="43"/>
      <c r="CX111" s="43"/>
      <c r="CY111" s="43"/>
      <c r="CZ111" s="43"/>
      <c r="DA111" s="43"/>
      <c r="DB111" s="43"/>
      <c r="DC111" s="43"/>
      <c r="DD111" s="43"/>
      <c r="DE111" s="43"/>
      <c r="DF111" s="43"/>
      <c r="DG111" s="43"/>
      <c r="DH111" s="43"/>
      <c r="DI111" s="43"/>
      <c r="DJ111" s="43"/>
      <c r="DK111" s="43"/>
      <c r="DL111" s="43"/>
      <c r="DM111" s="43"/>
    </row>
    <row r="112" spans="1:117" ht="81.75" hidden="1" customHeight="1" x14ac:dyDescent="0.2">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c r="BX112" s="43"/>
      <c r="BY112" s="43"/>
      <c r="BZ112" s="43"/>
      <c r="CA112" s="43"/>
      <c r="CB112" s="43"/>
      <c r="CC112" s="43"/>
      <c r="CD112" s="43"/>
      <c r="CE112" s="43"/>
      <c r="CF112" s="43"/>
      <c r="CG112" s="43"/>
      <c r="CH112" s="43"/>
      <c r="CI112" s="43"/>
      <c r="CJ112" s="43"/>
      <c r="CK112" s="43"/>
      <c r="CL112" s="43"/>
      <c r="CM112" s="43"/>
      <c r="CN112" s="43"/>
      <c r="CO112" s="43"/>
      <c r="CP112" s="43"/>
      <c r="CQ112" s="43"/>
      <c r="CR112" s="43"/>
      <c r="CS112" s="43"/>
      <c r="CT112" s="43"/>
      <c r="CU112" s="43"/>
      <c r="CV112" s="43"/>
      <c r="CW112" s="43"/>
      <c r="CX112" s="43"/>
      <c r="CY112" s="43"/>
      <c r="CZ112" s="43"/>
      <c r="DA112" s="43"/>
      <c r="DB112" s="43"/>
      <c r="DC112" s="43"/>
      <c r="DD112" s="43"/>
      <c r="DE112" s="43"/>
      <c r="DF112" s="43"/>
      <c r="DG112" s="43"/>
      <c r="DH112" s="43"/>
      <c r="DI112" s="43"/>
      <c r="DJ112" s="43"/>
      <c r="DK112" s="43"/>
      <c r="DL112" s="43"/>
      <c r="DM112" s="43"/>
    </row>
    <row r="113" spans="1:117" ht="81.75" hidden="1" customHeight="1" x14ac:dyDescent="0.2">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CV113" s="43"/>
      <c r="CW113" s="43"/>
      <c r="CX113" s="43"/>
      <c r="CY113" s="43"/>
      <c r="CZ113" s="43"/>
      <c r="DA113" s="43"/>
      <c r="DB113" s="43"/>
      <c r="DC113" s="43"/>
      <c r="DD113" s="43"/>
      <c r="DE113" s="43"/>
      <c r="DF113" s="43"/>
      <c r="DG113" s="43"/>
      <c r="DH113" s="43"/>
      <c r="DI113" s="43"/>
      <c r="DJ113" s="43"/>
      <c r="DK113" s="43"/>
      <c r="DL113" s="43"/>
      <c r="DM113" s="43"/>
    </row>
    <row r="114" spans="1:117" ht="81.75" hidden="1" customHeight="1" x14ac:dyDescent="0.2">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c r="BX114" s="43"/>
      <c r="BY114" s="43"/>
      <c r="BZ114" s="43"/>
      <c r="CA114" s="43"/>
      <c r="CB114" s="43"/>
      <c r="CC114" s="43"/>
      <c r="CD114" s="43"/>
      <c r="CE114" s="43"/>
      <c r="CF114" s="43"/>
      <c r="CG114" s="43"/>
      <c r="CH114" s="43"/>
      <c r="CI114" s="43"/>
      <c r="CJ114" s="43"/>
      <c r="CK114" s="43"/>
      <c r="CL114" s="43"/>
      <c r="CM114" s="43"/>
      <c r="CN114" s="43"/>
      <c r="CO114" s="43"/>
      <c r="CP114" s="43"/>
      <c r="CQ114" s="43"/>
      <c r="CR114" s="43"/>
      <c r="CS114" s="43"/>
      <c r="CT114" s="43"/>
      <c r="CU114" s="43"/>
      <c r="CV114" s="43"/>
      <c r="CW114" s="43"/>
      <c r="CX114" s="43"/>
      <c r="CY114" s="43"/>
      <c r="CZ114" s="43"/>
      <c r="DA114" s="43"/>
      <c r="DB114" s="43"/>
      <c r="DC114" s="43"/>
      <c r="DD114" s="43"/>
      <c r="DE114" s="43"/>
      <c r="DF114" s="43"/>
      <c r="DG114" s="43"/>
      <c r="DH114" s="43"/>
      <c r="DI114" s="43"/>
      <c r="DJ114" s="43"/>
      <c r="DK114" s="43"/>
      <c r="DL114" s="43"/>
      <c r="DM114" s="43"/>
    </row>
    <row r="115" spans="1:117" ht="81.75" hidden="1" customHeight="1" x14ac:dyDescent="0.2">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c r="BX115" s="43"/>
      <c r="BY115" s="43"/>
      <c r="BZ115" s="43"/>
      <c r="CA115" s="43"/>
      <c r="CB115" s="43"/>
      <c r="CC115" s="43"/>
      <c r="CD115" s="43"/>
      <c r="CE115" s="43"/>
      <c r="CF115" s="43"/>
      <c r="CG115" s="43"/>
      <c r="CH115" s="43"/>
      <c r="CI115" s="43"/>
      <c r="CJ115" s="43"/>
      <c r="CK115" s="43"/>
      <c r="CL115" s="43"/>
      <c r="CM115" s="43"/>
      <c r="CN115" s="43"/>
      <c r="CO115" s="43"/>
      <c r="CP115" s="43"/>
      <c r="CQ115" s="43"/>
      <c r="CR115" s="43"/>
      <c r="CS115" s="43"/>
      <c r="CT115" s="43"/>
      <c r="CU115" s="43"/>
      <c r="CV115" s="43"/>
      <c r="CW115" s="43"/>
      <c r="CX115" s="43"/>
      <c r="CY115" s="43"/>
      <c r="CZ115" s="43"/>
      <c r="DA115" s="43"/>
      <c r="DB115" s="43"/>
      <c r="DC115" s="43"/>
      <c r="DD115" s="43"/>
      <c r="DE115" s="43"/>
      <c r="DF115" s="43"/>
      <c r="DG115" s="43"/>
      <c r="DH115" s="43"/>
      <c r="DI115" s="43"/>
      <c r="DJ115" s="43"/>
      <c r="DK115" s="43"/>
      <c r="DL115" s="43"/>
      <c r="DM115" s="43"/>
    </row>
    <row r="116" spans="1:117" ht="81.75" hidden="1" customHeight="1" x14ac:dyDescent="0.2">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c r="BX116" s="43"/>
      <c r="BY116" s="43"/>
      <c r="BZ116" s="43"/>
      <c r="CA116" s="43"/>
      <c r="CB116" s="43"/>
      <c r="CC116" s="43"/>
      <c r="CD116" s="43"/>
      <c r="CE116" s="43"/>
      <c r="CF116" s="43"/>
      <c r="CG116" s="43"/>
      <c r="CH116" s="43"/>
      <c r="CI116" s="43"/>
      <c r="CJ116" s="43"/>
      <c r="CK116" s="43"/>
      <c r="CL116" s="43"/>
      <c r="CM116" s="43"/>
      <c r="CN116" s="43"/>
      <c r="CO116" s="43"/>
      <c r="CP116" s="43"/>
      <c r="CQ116" s="43"/>
      <c r="CR116" s="43"/>
      <c r="CS116" s="43"/>
      <c r="CT116" s="43"/>
      <c r="CU116" s="43"/>
      <c r="CV116" s="43"/>
      <c r="CW116" s="43"/>
      <c r="CX116" s="43"/>
      <c r="CY116" s="43"/>
      <c r="CZ116" s="43"/>
      <c r="DA116" s="43"/>
      <c r="DB116" s="43"/>
      <c r="DC116" s="43"/>
      <c r="DD116" s="43"/>
      <c r="DE116" s="43"/>
      <c r="DF116" s="43"/>
      <c r="DG116" s="43"/>
      <c r="DH116" s="43"/>
      <c r="DI116" s="43"/>
      <c r="DJ116" s="43"/>
      <c r="DK116" s="43"/>
      <c r="DL116" s="43"/>
      <c r="DM116" s="43"/>
    </row>
    <row r="117" spans="1:117" ht="81.75" hidden="1" customHeight="1" x14ac:dyDescent="0.2">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c r="BM117" s="43"/>
      <c r="BN117" s="43"/>
      <c r="BO117" s="43"/>
      <c r="BP117" s="43"/>
      <c r="BQ117" s="43"/>
      <c r="BR117" s="43"/>
      <c r="BS117" s="43"/>
      <c r="BT117" s="43"/>
      <c r="BU117" s="43"/>
      <c r="BV117" s="43"/>
      <c r="BW117" s="43"/>
      <c r="BX117" s="43"/>
      <c r="BY117" s="43"/>
      <c r="BZ117" s="43"/>
      <c r="CA117" s="43"/>
      <c r="CB117" s="43"/>
      <c r="CC117" s="43"/>
      <c r="CD117" s="43"/>
      <c r="CE117" s="43"/>
      <c r="CF117" s="43"/>
      <c r="CG117" s="43"/>
      <c r="CH117" s="43"/>
      <c r="CI117" s="43"/>
      <c r="CJ117" s="43"/>
      <c r="CK117" s="43"/>
      <c r="CL117" s="43"/>
      <c r="CM117" s="43"/>
      <c r="CN117" s="43"/>
      <c r="CO117" s="43"/>
      <c r="CP117" s="43"/>
      <c r="CQ117" s="43"/>
      <c r="CR117" s="43"/>
      <c r="CS117" s="43"/>
      <c r="CT117" s="43"/>
      <c r="CU117" s="43"/>
      <c r="CV117" s="43"/>
      <c r="CW117" s="43"/>
      <c r="CX117" s="43"/>
      <c r="CY117" s="43"/>
      <c r="CZ117" s="43"/>
      <c r="DA117" s="43"/>
      <c r="DB117" s="43"/>
      <c r="DC117" s="43"/>
      <c r="DD117" s="43"/>
      <c r="DE117" s="43"/>
      <c r="DF117" s="43"/>
      <c r="DG117" s="43"/>
      <c r="DH117" s="43"/>
      <c r="DI117" s="43"/>
      <c r="DJ117" s="43"/>
      <c r="DK117" s="43"/>
      <c r="DL117" s="43"/>
      <c r="DM117" s="43"/>
    </row>
    <row r="118" spans="1:117" ht="81.75" hidden="1" customHeight="1" x14ac:dyDescent="0.2">
      <c r="A118" s="43"/>
      <c r="B118" s="43"/>
      <c r="C118" s="43"/>
      <c r="D118" s="43"/>
      <c r="E118" s="43"/>
      <c r="F118" s="43"/>
      <c r="G118" s="43"/>
      <c r="H118" s="43" t="s">
        <v>41</v>
      </c>
      <c r="I118" s="43"/>
      <c r="J118" s="43"/>
      <c r="K118" s="43"/>
      <c r="L118" s="43"/>
      <c r="M118" s="43"/>
      <c r="N118" s="43"/>
      <c r="O118" s="43"/>
      <c r="P118" s="43"/>
      <c r="Q118" s="43"/>
      <c r="R118" s="43"/>
      <c r="S118" s="43"/>
      <c r="T118" s="43" t="s">
        <v>42</v>
      </c>
      <c r="U118" s="43"/>
      <c r="V118" s="43"/>
      <c r="W118" s="43"/>
      <c r="X118" s="43"/>
      <c r="Y118" s="43"/>
      <c r="Z118" s="43"/>
      <c r="AA118" s="43"/>
      <c r="AB118" s="43"/>
      <c r="AC118" s="43"/>
      <c r="AD118" s="43"/>
      <c r="AE118" s="43"/>
      <c r="AF118" s="43"/>
      <c r="AG118" s="43"/>
      <c r="AH118" s="43"/>
      <c r="AI118" s="43" t="s">
        <v>43</v>
      </c>
      <c r="AJ118" s="43"/>
      <c r="AK118" s="43"/>
      <c r="AL118" s="43"/>
      <c r="AM118" s="43"/>
      <c r="AN118" s="43"/>
      <c r="AO118" s="43"/>
      <c r="AP118" s="43"/>
      <c r="AQ118" s="43"/>
      <c r="AR118" s="43"/>
      <c r="AS118" s="43"/>
      <c r="AT118" s="43" t="s">
        <v>44</v>
      </c>
      <c r="AU118" s="43"/>
      <c r="AV118" s="43"/>
      <c r="AW118" s="43"/>
      <c r="AX118" s="43"/>
      <c r="AY118" s="43"/>
      <c r="AZ118" s="43"/>
      <c r="BA118" s="43"/>
      <c r="BB118" s="43"/>
      <c r="BC118" s="43"/>
      <c r="BD118" s="43"/>
      <c r="BE118" s="43"/>
      <c r="BF118" s="43" t="s">
        <v>45</v>
      </c>
      <c r="BG118" s="43"/>
      <c r="BH118" s="43"/>
      <c r="BI118" s="43"/>
      <c r="BJ118" s="43"/>
      <c r="BK118" s="43"/>
      <c r="BL118" s="43"/>
      <c r="BM118" s="43"/>
      <c r="BN118" s="43"/>
      <c r="BO118" s="43"/>
      <c r="BP118" s="43"/>
      <c r="BQ118" s="43"/>
      <c r="BR118" s="43"/>
      <c r="BS118" s="43" t="s">
        <v>46</v>
      </c>
      <c r="BT118" s="43"/>
      <c r="BU118" s="43"/>
      <c r="BV118" s="43"/>
      <c r="BW118" s="43"/>
      <c r="BX118" s="43"/>
      <c r="BY118" s="43"/>
      <c r="BZ118" s="43"/>
      <c r="CA118" s="43"/>
      <c r="CB118" s="43"/>
      <c r="CC118" s="43"/>
      <c r="CD118" s="43"/>
      <c r="CE118" s="43"/>
      <c r="CF118" s="43"/>
      <c r="CG118" s="43"/>
      <c r="CH118" s="43"/>
      <c r="CI118" s="43"/>
      <c r="CJ118" s="43"/>
      <c r="CK118" s="43"/>
      <c r="CL118" s="43"/>
      <c r="CM118" s="43"/>
      <c r="CN118" s="43"/>
      <c r="CO118" s="43"/>
      <c r="CP118" s="43"/>
      <c r="CQ118" s="43"/>
      <c r="CR118" s="43"/>
      <c r="CS118" s="43"/>
      <c r="CT118" s="43"/>
      <c r="CU118" s="43"/>
      <c r="CV118" s="43"/>
      <c r="CW118" s="43"/>
      <c r="CX118" s="43"/>
      <c r="CY118" s="43"/>
      <c r="CZ118" s="43"/>
      <c r="DA118" s="43"/>
      <c r="DB118" s="43"/>
      <c r="DC118" s="43"/>
      <c r="DD118" s="43"/>
      <c r="DE118" s="43"/>
      <c r="DF118" s="43"/>
      <c r="DG118" s="43"/>
      <c r="DH118" s="43"/>
      <c r="DI118" s="43"/>
      <c r="DJ118" s="43"/>
      <c r="DK118" s="43"/>
      <c r="DL118" s="43"/>
      <c r="DM118" s="43"/>
    </row>
    <row r="119" spans="1:117" ht="81.75" hidden="1" customHeight="1" x14ac:dyDescent="0.2">
      <c r="A119" s="43"/>
      <c r="B119" s="43"/>
      <c r="C119" s="43"/>
      <c r="D119" s="43">
        <f>IF(E8=1,Müllabfuhr!$AE$7,"")</f>
        <v>0</v>
      </c>
      <c r="E119" s="43" t="str">
        <f>IF(E8=2,Müllabfuhr!$AE$8,"")</f>
        <v/>
      </c>
      <c r="F119" s="43" t="str">
        <f>IF(E8=3,Müllabfuhr!$AE$9,"")</f>
        <v/>
      </c>
      <c r="G119" s="43" t="str">
        <f>IF(E8=4,Müllabfuhr!$AE$10,"")</f>
        <v/>
      </c>
      <c r="H119" s="43" t="str">
        <f>IF(E8=5,Müllabfuhr!$AE$11,"")</f>
        <v/>
      </c>
      <c r="I119" s="43" t="str">
        <f>IF(E8=6,Müllabfuhr!$AE$12,"")</f>
        <v/>
      </c>
      <c r="J119" s="43" t="str">
        <f>IF(E8=7,Müllabfuhr!$AE$13,"")</f>
        <v/>
      </c>
      <c r="K119" s="43" t="str">
        <f>IF(E8=8,Müllabfuhr!$AE$14,"")</f>
        <v/>
      </c>
      <c r="L119" s="43" t="str">
        <f>IF(E8=9,Müllabfuhr!$AE$15,"")</f>
        <v/>
      </c>
      <c r="M119" s="43" t="str">
        <f>IF(E8=10,Müllabfuhr!$AE$16,"")</f>
        <v/>
      </c>
      <c r="N119" s="43">
        <f t="shared" ref="N119:N138" si="44">SUM(D119:M119)</f>
        <v>0</v>
      </c>
      <c r="O119" s="43"/>
      <c r="P119" s="43">
        <f>IF(E8=1,Müllabfuhr!$AF$7,"")</f>
        <v>49.2</v>
      </c>
      <c r="Q119" s="43" t="str">
        <f>IF(E8=2,Müllabfuhr!$AF$8,"")</f>
        <v/>
      </c>
      <c r="R119" s="43"/>
      <c r="S119" s="43" t="str">
        <f>IF(E8=3,Müllabfuhr!$AF$9,"")</f>
        <v/>
      </c>
      <c r="T119" s="43" t="str">
        <f>IF(E8=4,Müllabfuhr!$AF$10,"")</f>
        <v/>
      </c>
      <c r="U119" s="43" t="str">
        <f>IF(E8=5,Müllabfuhr!$AF$11,"")</f>
        <v/>
      </c>
      <c r="V119" s="43" t="str">
        <f>IF(E8=6,Müllabfuhr!$AF$12,"")</f>
        <v/>
      </c>
      <c r="W119" s="43" t="str">
        <f>IF(E8=7,Müllabfuhr!$AF$13,"")</f>
        <v/>
      </c>
      <c r="X119" s="43" t="str">
        <f>IF(E8=8,Müllabfuhr!$AF$14,"")</f>
        <v/>
      </c>
      <c r="Y119" s="43" t="str">
        <f>IF(E8=9,Müllabfuhr!$AF$15,"")</f>
        <v/>
      </c>
      <c r="Z119" s="43"/>
      <c r="AA119" s="43" t="str">
        <f>IF(E8=10,Müllabfuhr!$AF$16,"")</f>
        <v/>
      </c>
      <c r="AB119" s="43">
        <f t="shared" ref="AB119:AB138" si="45">SUM(P119:AA119)</f>
        <v>49.2</v>
      </c>
      <c r="AC119" s="43"/>
      <c r="AD119" s="43"/>
      <c r="AE119" s="43">
        <f>IF(E8=1,Müllabfuhr!$AG$7,"")</f>
        <v>0</v>
      </c>
      <c r="AF119" s="43" t="str">
        <f>IF(E8=2,Müllabfuhr!$AG$8,"")</f>
        <v/>
      </c>
      <c r="AG119" s="43" t="str">
        <f>IF(E8=3,Müllabfuhr!$AG$9,"")</f>
        <v/>
      </c>
      <c r="AH119" s="43" t="str">
        <f>IF(E8=4,Müllabfuhr!$AG$10,"")</f>
        <v/>
      </c>
      <c r="AI119" s="43" t="str">
        <f>IF(E8=5,Müllabfuhr!$AG$11,"")</f>
        <v/>
      </c>
      <c r="AJ119" s="43" t="str">
        <f>IF(E8=6,Müllabfuhr!$AG$12,"")</f>
        <v/>
      </c>
      <c r="AK119" s="43" t="str">
        <f>IF(E8=7,Müllabfuhr!$AG$13,"")</f>
        <v/>
      </c>
      <c r="AL119" s="43" t="str">
        <f>IF(E8=8,Müllabfuhr!$AG$14,"")</f>
        <v/>
      </c>
      <c r="AM119" s="43" t="str">
        <f>IF(E8=9,Müllabfuhr!$AG$15,"")</f>
        <v/>
      </c>
      <c r="AN119" s="43" t="str">
        <f>IF(E8=10,Müllabfuhr!$AG$16,"")</f>
        <v/>
      </c>
      <c r="AO119" s="43">
        <f t="shared" ref="AO119:AO139" si="46">SUM(AE119:AN119)</f>
        <v>0</v>
      </c>
      <c r="AP119" s="43"/>
      <c r="AQ119" s="43">
        <f>IF(E8=1,Müllabfuhr!$AI$7,"")</f>
        <v>81.599999999999994</v>
      </c>
      <c r="AR119" s="43" t="str">
        <f>IF(E8=2,Müllabfuhr!$AI$8,"")</f>
        <v/>
      </c>
      <c r="AS119" s="43" t="str">
        <f>IF(E8=3,Müllabfuhr!$AI$9,"")</f>
        <v/>
      </c>
      <c r="AT119" s="43" t="str">
        <f>IF(E8=4,Müllabfuhr!$AI$10,"")</f>
        <v/>
      </c>
      <c r="AU119" s="43" t="str">
        <f>IF(E8=5,Müllabfuhr!$AI$11,"")</f>
        <v/>
      </c>
      <c r="AV119" s="43" t="str">
        <f>IF(E8=6,Müllabfuhr!$AI$12,"")</f>
        <v/>
      </c>
      <c r="AW119" s="43" t="str">
        <f>IF(E8=7,Müllabfuhr!$AI$13,"")</f>
        <v/>
      </c>
      <c r="AX119" s="43" t="str">
        <f>IF(E8=8,Müllabfuhr!$AI$14,"")</f>
        <v/>
      </c>
      <c r="AY119" s="43" t="str">
        <f>IF(E8=9,Müllabfuhr!$AI$15,"")</f>
        <v/>
      </c>
      <c r="AZ119" s="43" t="str">
        <f>IF(E8=10,Müllabfuhr!$AI$16,"")</f>
        <v/>
      </c>
      <c r="BA119" s="43">
        <f t="shared" ref="BA119:BA139" si="47">SUM(AQ119:AZ119)</f>
        <v>81.599999999999994</v>
      </c>
      <c r="BB119" s="43"/>
      <c r="BC119" s="43">
        <f>IF(E8=1,Müllabfuhr!$AJ$7,"")</f>
        <v>0</v>
      </c>
      <c r="BD119" s="43" t="str">
        <f>IF(E8=2,Müllabfuhr!$AJ$8,"")</f>
        <v/>
      </c>
      <c r="BE119" s="43" t="str">
        <f>IF(E8=3,Müllabfuhr!$AJ$9,"")</f>
        <v/>
      </c>
      <c r="BF119" s="43" t="str">
        <f>IF(E8=4,Müllabfuhr!$AJ$10,"")</f>
        <v/>
      </c>
      <c r="BG119" s="43" t="str">
        <f>IF(E8=5,Müllabfuhr!$AJ$11,"")</f>
        <v/>
      </c>
      <c r="BH119" s="43" t="str">
        <f>IF(E8=6,Müllabfuhr!$AJ$12,"")</f>
        <v/>
      </c>
      <c r="BI119" s="43" t="str">
        <f>IF(E8=7,Müllabfuhr!$AJ$13,"")</f>
        <v/>
      </c>
      <c r="BJ119" s="43" t="str">
        <f>IF(E8=8,Müllabfuhr!$AJ$14,"")</f>
        <v/>
      </c>
      <c r="BK119" s="43" t="str">
        <f>IF(E8=9,Müllabfuhr!$AJ$15,"")</f>
        <v/>
      </c>
      <c r="BL119" s="43" t="str">
        <f>IF(E8=10,Müllabfuhr!$AJ$16,"")</f>
        <v/>
      </c>
      <c r="BM119" s="43">
        <f t="shared" ref="BM119:BM139" si="48">SUM(BC119:BL119)</f>
        <v>0</v>
      </c>
      <c r="BN119" s="43"/>
      <c r="BO119" s="43">
        <f>IF(E8=1,Müllabfuhr!$AH$7,"")</f>
        <v>163.19999999999999</v>
      </c>
      <c r="BP119" s="43" t="str">
        <f>IF(E8=2,Müllabfuhr!$AH$8,"")</f>
        <v/>
      </c>
      <c r="BQ119" s="43" t="str">
        <f>IF(E8=3,Müllabfuhr!$AH$9,"")</f>
        <v/>
      </c>
      <c r="BR119" s="43" t="str">
        <f>IF(E8=4,Müllabfuhr!$AH$10,"")</f>
        <v/>
      </c>
      <c r="BS119" s="43" t="str">
        <f>IF(E8=5,Müllabfuhr!$AH$11,"")</f>
        <v/>
      </c>
      <c r="BT119" s="43" t="str">
        <f>IF(E8=6,Müllabfuhr!$AH$12,"")</f>
        <v/>
      </c>
      <c r="BU119" s="43" t="str">
        <f>IF(E8=7,Müllabfuhr!$AH$13,"")</f>
        <v/>
      </c>
      <c r="BV119" s="43" t="str">
        <f>IF(E8=8,Müllabfuhr!$AH$14,"")</f>
        <v/>
      </c>
      <c r="BW119" s="43" t="str">
        <f>IF(E8=9,Müllabfuhr!$AH$15,"")</f>
        <v/>
      </c>
      <c r="BX119" s="43" t="str">
        <f>IF(E8=10,Müllabfuhr!$AH$16,"")</f>
        <v/>
      </c>
      <c r="BY119" s="43">
        <f t="shared" ref="BY119:BY139" si="49">SUM(BO119:BX119)</f>
        <v>163.19999999999999</v>
      </c>
      <c r="BZ119" s="43"/>
      <c r="CA119" s="43"/>
      <c r="CB119" s="43"/>
      <c r="CC119" s="43"/>
      <c r="CD119" s="43"/>
      <c r="CE119" s="43"/>
      <c r="CF119" s="43"/>
      <c r="CG119" s="43"/>
      <c r="CH119" s="43"/>
      <c r="CI119" s="43"/>
      <c r="CJ119" s="43"/>
      <c r="CK119" s="43"/>
      <c r="CL119" s="43"/>
      <c r="CM119" s="43"/>
      <c r="CN119" s="43"/>
      <c r="CO119" s="43"/>
      <c r="CP119" s="43"/>
      <c r="CQ119" s="43"/>
      <c r="CR119" s="43"/>
      <c r="CS119" s="43"/>
      <c r="CT119" s="43"/>
      <c r="CU119" s="43"/>
      <c r="CV119" s="43"/>
      <c r="CW119" s="43"/>
      <c r="CX119" s="43"/>
      <c r="CY119" s="43"/>
      <c r="CZ119" s="43"/>
      <c r="DA119" s="43"/>
      <c r="DB119" s="43"/>
      <c r="DC119" s="43"/>
      <c r="DD119" s="43"/>
      <c r="DE119" s="43"/>
      <c r="DF119" s="43"/>
      <c r="DG119" s="43"/>
      <c r="DH119" s="43"/>
      <c r="DI119" s="43"/>
      <c r="DJ119" s="43"/>
      <c r="DK119" s="43"/>
      <c r="DL119" s="43"/>
      <c r="DM119" s="43" t="s">
        <v>43</v>
      </c>
    </row>
    <row r="120" spans="1:117" ht="81.75" hidden="1" customHeight="1" x14ac:dyDescent="0.2">
      <c r="A120" s="43"/>
      <c r="B120" s="43"/>
      <c r="C120" s="43"/>
      <c r="D120" s="43">
        <f>IF(E9=1,Müllabfuhr!$AE$7,"")</f>
        <v>0</v>
      </c>
      <c r="E120" s="43" t="str">
        <f>IF(E9=2,Müllabfuhr!$AE$8,"")</f>
        <v/>
      </c>
      <c r="F120" s="43" t="str">
        <f>IF(E9=3,Müllabfuhr!$AE$9,"")</f>
        <v/>
      </c>
      <c r="G120" s="43" t="str">
        <f>IF(E9=4,Müllabfuhr!$AE$10,"")</f>
        <v/>
      </c>
      <c r="H120" s="43" t="str">
        <f>IF(E9=5,Müllabfuhr!$AE$11,"")</f>
        <v/>
      </c>
      <c r="I120" s="43" t="str">
        <f>IF(E9=6,Müllabfuhr!$AE$12,"")</f>
        <v/>
      </c>
      <c r="J120" s="43" t="str">
        <f>IF(E9=7,Müllabfuhr!$AE$13,"")</f>
        <v/>
      </c>
      <c r="K120" s="43" t="str">
        <f>IF(E9=8,Müllabfuhr!$AE$14,"")</f>
        <v/>
      </c>
      <c r="L120" s="43" t="str">
        <f>IF(E9=9,Müllabfuhr!$AE$15,"")</f>
        <v/>
      </c>
      <c r="M120" s="43" t="str">
        <f>IF(E9=10,Müllabfuhr!$AE$16,"")</f>
        <v/>
      </c>
      <c r="N120" s="43">
        <f t="shared" si="44"/>
        <v>0</v>
      </c>
      <c r="O120" s="43"/>
      <c r="P120" s="43">
        <f>IF(E9=1,Müllabfuhr!$AF$7,"")</f>
        <v>49.2</v>
      </c>
      <c r="Q120" s="43" t="str">
        <f>IF(E9=2,Müllabfuhr!$AF$8,"")</f>
        <v/>
      </c>
      <c r="R120" s="43"/>
      <c r="S120" s="43" t="str">
        <f>IF(E9=3,Müllabfuhr!$AF$9,"")</f>
        <v/>
      </c>
      <c r="T120" s="43" t="str">
        <f>IF(E9=4,Müllabfuhr!$AF$10,"")</f>
        <v/>
      </c>
      <c r="U120" s="43" t="str">
        <f>IF(E9=5,Müllabfuhr!$AF$11,"")</f>
        <v/>
      </c>
      <c r="V120" s="43" t="str">
        <f>IF(E9=6,Müllabfuhr!$AF$12,"")</f>
        <v/>
      </c>
      <c r="W120" s="43" t="str">
        <f>IF(E9=7,Müllabfuhr!$AF$13,"")</f>
        <v/>
      </c>
      <c r="X120" s="43" t="str">
        <f>IF(E9=8,Müllabfuhr!$AF$14,"")</f>
        <v/>
      </c>
      <c r="Y120" s="43" t="str">
        <f>IF(E9=9,Müllabfuhr!$AF$15,"")</f>
        <v/>
      </c>
      <c r="Z120" s="43"/>
      <c r="AA120" s="43" t="str">
        <f>IF(E9=10,Müllabfuhr!$AF$16,"")</f>
        <v/>
      </c>
      <c r="AB120" s="43">
        <f t="shared" si="45"/>
        <v>49.2</v>
      </c>
      <c r="AC120" s="43"/>
      <c r="AD120" s="43"/>
      <c r="AE120" s="43">
        <f>IF(E9=1,Müllabfuhr!$AG$7,"")</f>
        <v>0</v>
      </c>
      <c r="AF120" s="43" t="str">
        <f>IF(E9=2,Müllabfuhr!$AG$8,"")</f>
        <v/>
      </c>
      <c r="AG120" s="43" t="str">
        <f>IF(E9=3,Müllabfuhr!$AG$9,"")</f>
        <v/>
      </c>
      <c r="AH120" s="43" t="str">
        <f>IF(E9=4,Müllabfuhr!$AG$10,"")</f>
        <v/>
      </c>
      <c r="AI120" s="43" t="str">
        <f>IF(E9=5,Müllabfuhr!$AG$11,"")</f>
        <v/>
      </c>
      <c r="AJ120" s="43" t="str">
        <f>IF(E9=6,Müllabfuhr!$AG$12,"")</f>
        <v/>
      </c>
      <c r="AK120" s="43" t="str">
        <f>IF(E9=7,Müllabfuhr!$AG$13,"")</f>
        <v/>
      </c>
      <c r="AL120" s="43" t="str">
        <f>IF(E9=8,Müllabfuhr!$AG$14,"")</f>
        <v/>
      </c>
      <c r="AM120" s="43" t="str">
        <f>IF(E9=9,Müllabfuhr!$AG$15,"")</f>
        <v/>
      </c>
      <c r="AN120" s="43" t="str">
        <f>IF(E9=10,Müllabfuhr!$AG$16,"")</f>
        <v/>
      </c>
      <c r="AO120" s="43">
        <f t="shared" si="46"/>
        <v>0</v>
      </c>
      <c r="AP120" s="43"/>
      <c r="AQ120" s="43">
        <f>IF(E9=1,Müllabfuhr!$AI$7,"")</f>
        <v>81.599999999999994</v>
      </c>
      <c r="AR120" s="43" t="str">
        <f>IF(E9=2,Müllabfuhr!$AI$8,"")</f>
        <v/>
      </c>
      <c r="AS120" s="43" t="str">
        <f>IF(E9=3,Müllabfuhr!$AI$9,"")</f>
        <v/>
      </c>
      <c r="AT120" s="43" t="str">
        <f>IF(E9=4,Müllabfuhr!$AI$10,"")</f>
        <v/>
      </c>
      <c r="AU120" s="43" t="str">
        <f>IF(E9=5,Müllabfuhr!$AI$11,"")</f>
        <v/>
      </c>
      <c r="AV120" s="43" t="str">
        <f>IF(E9=6,Müllabfuhr!$AI$12,"")</f>
        <v/>
      </c>
      <c r="AW120" s="43" t="str">
        <f>IF(E9=7,Müllabfuhr!$AI$13,"")</f>
        <v/>
      </c>
      <c r="AX120" s="43" t="str">
        <f>IF(E9=8,Müllabfuhr!$AI$14,"")</f>
        <v/>
      </c>
      <c r="AY120" s="43" t="str">
        <f>IF(E9=9,Müllabfuhr!$AI$15,"")</f>
        <v/>
      </c>
      <c r="AZ120" s="43" t="str">
        <f>IF(E9=10,Müllabfuhr!$AI$16,"")</f>
        <v/>
      </c>
      <c r="BA120" s="43">
        <f t="shared" si="47"/>
        <v>81.599999999999994</v>
      </c>
      <c r="BB120" s="43"/>
      <c r="BC120" s="43">
        <f>IF(E9=1,Müllabfuhr!$AJ$7,"")</f>
        <v>0</v>
      </c>
      <c r="BD120" s="43" t="str">
        <f>IF(E9=2,Müllabfuhr!$AJ$8,"")</f>
        <v/>
      </c>
      <c r="BE120" s="43" t="str">
        <f>IF(E9=3,Müllabfuhr!$AJ$9,"")</f>
        <v/>
      </c>
      <c r="BF120" s="43" t="str">
        <f>IF(E9=4,Müllabfuhr!$AJ$10,"")</f>
        <v/>
      </c>
      <c r="BG120" s="43" t="str">
        <f>IF(E9=5,Müllabfuhr!$AJ$11,"")</f>
        <v/>
      </c>
      <c r="BH120" s="43" t="str">
        <f>IF(E9=6,Müllabfuhr!$AJ$12,"")</f>
        <v/>
      </c>
      <c r="BI120" s="43" t="str">
        <f>IF(E9=7,Müllabfuhr!$AJ$13,"")</f>
        <v/>
      </c>
      <c r="BJ120" s="43" t="str">
        <f>IF(E9=8,Müllabfuhr!$AJ$14,"")</f>
        <v/>
      </c>
      <c r="BK120" s="43" t="str">
        <f>IF(E9=9,Müllabfuhr!$AJ$15,"")</f>
        <v/>
      </c>
      <c r="BL120" s="43" t="str">
        <f>IF(E9=10,Müllabfuhr!$AJ$16,"")</f>
        <v/>
      </c>
      <c r="BM120" s="43">
        <f t="shared" si="48"/>
        <v>0</v>
      </c>
      <c r="BN120" s="43"/>
      <c r="BO120" s="43">
        <f>IF(E9=1,Müllabfuhr!$AH$7,"")</f>
        <v>163.19999999999999</v>
      </c>
      <c r="BP120" s="43" t="str">
        <f>IF(E9=2,Müllabfuhr!$AH$8,"")</f>
        <v/>
      </c>
      <c r="BQ120" s="43" t="str">
        <f>IF(E9=3,Müllabfuhr!$AH$9,"")</f>
        <v/>
      </c>
      <c r="BR120" s="43" t="str">
        <f>IF(E9=4,Müllabfuhr!$AH$10,"")</f>
        <v/>
      </c>
      <c r="BS120" s="43" t="str">
        <f>IF(E9=5,Müllabfuhr!$AH$11,"")</f>
        <v/>
      </c>
      <c r="BT120" s="43" t="str">
        <f>IF(E9=6,Müllabfuhr!$AH$12,"")</f>
        <v/>
      </c>
      <c r="BU120" s="43" t="str">
        <f>IF(E9=7,Müllabfuhr!$AH$13,"")</f>
        <v/>
      </c>
      <c r="BV120" s="43" t="str">
        <f>IF(E9=8,Müllabfuhr!$AH$14,"")</f>
        <v/>
      </c>
      <c r="BW120" s="43" t="str">
        <f>IF(E9=9,Müllabfuhr!$AH$15,"")</f>
        <v/>
      </c>
      <c r="BX120" s="43" t="str">
        <f>IF(E9=10,Müllabfuhr!$AH$16,"")</f>
        <v/>
      </c>
      <c r="BY120" s="43">
        <f t="shared" si="49"/>
        <v>163.19999999999999</v>
      </c>
      <c r="BZ120" s="43"/>
      <c r="CA120" s="43"/>
      <c r="CB120" s="43"/>
      <c r="CC120" s="43"/>
      <c r="CD120" s="43"/>
      <c r="CE120" s="43"/>
      <c r="CF120" s="43"/>
      <c r="CG120" s="43"/>
      <c r="CH120" s="43"/>
      <c r="CI120" s="43"/>
      <c r="CJ120" s="43"/>
      <c r="CK120" s="43"/>
      <c r="CL120" s="43"/>
      <c r="CM120" s="43"/>
      <c r="CN120" s="43"/>
      <c r="CO120" s="43"/>
      <c r="CP120" s="43"/>
      <c r="CQ120" s="43"/>
      <c r="CR120" s="43"/>
      <c r="CS120" s="43"/>
      <c r="CT120" s="43"/>
      <c r="CU120" s="43"/>
      <c r="CV120" s="43"/>
      <c r="CW120" s="43"/>
      <c r="CX120" s="43"/>
      <c r="CY120" s="43"/>
      <c r="CZ120" s="43"/>
      <c r="DA120" s="43"/>
      <c r="DB120" s="43"/>
      <c r="DC120" s="43"/>
      <c r="DD120" s="43"/>
      <c r="DE120" s="43"/>
      <c r="DF120" s="43"/>
      <c r="DG120" s="43"/>
      <c r="DH120" s="43"/>
      <c r="DI120" s="43"/>
      <c r="DJ120" s="43"/>
      <c r="DK120" s="43" t="str">
        <f>IF(CJ9=3,Müllabfuhr!$AG$9,"")</f>
        <v/>
      </c>
      <c r="DL120" s="43" t="str">
        <f>IF(CJ9=4,Müllabfuhr!$AG$10,"")</f>
        <v/>
      </c>
      <c r="DM120" s="43" t="str">
        <f>IF(CJ9=5,Müllabfuhr!$AG$11,"")</f>
        <v/>
      </c>
    </row>
    <row r="121" spans="1:117" ht="81.75" hidden="1" customHeight="1" x14ac:dyDescent="0.2">
      <c r="A121" s="43"/>
      <c r="B121" s="43"/>
      <c r="C121" s="43"/>
      <c r="D121" s="43">
        <f>IF(E10=1,Müllabfuhr!$AE$7,"")</f>
        <v>0</v>
      </c>
      <c r="E121" s="43" t="str">
        <f>IF(E10=2,Müllabfuhr!$AE$8,"")</f>
        <v/>
      </c>
      <c r="F121" s="43" t="str">
        <f>IF(E10=3,Müllabfuhr!$AE$9,"")</f>
        <v/>
      </c>
      <c r="G121" s="43" t="str">
        <f>IF(E10=4,Müllabfuhr!$AE$10,"")</f>
        <v/>
      </c>
      <c r="H121" s="43" t="str">
        <f>IF(E10=5,Müllabfuhr!$AE$11,"")</f>
        <v/>
      </c>
      <c r="I121" s="43" t="str">
        <f>IF(E10=6,Müllabfuhr!$AE$12,"")</f>
        <v/>
      </c>
      <c r="J121" s="43" t="str">
        <f>IF(E10=7,Müllabfuhr!$AE$13,"")</f>
        <v/>
      </c>
      <c r="K121" s="43" t="str">
        <f>IF(E10=8,Müllabfuhr!$AE$14,"")</f>
        <v/>
      </c>
      <c r="L121" s="43" t="str">
        <f>IF(E10=9,Müllabfuhr!$AE$15,"")</f>
        <v/>
      </c>
      <c r="M121" s="43" t="str">
        <f>IF(E10=10,Müllabfuhr!$AE$16,"")</f>
        <v/>
      </c>
      <c r="N121" s="43">
        <f t="shared" si="44"/>
        <v>0</v>
      </c>
      <c r="O121" s="43"/>
      <c r="P121" s="43">
        <f>IF(E10=1,Müllabfuhr!$AF$7,"")</f>
        <v>49.2</v>
      </c>
      <c r="Q121" s="43" t="str">
        <f>IF(E10=2,Müllabfuhr!$AF$8,"")</f>
        <v/>
      </c>
      <c r="R121" s="43"/>
      <c r="S121" s="43" t="str">
        <f>IF(E10=3,Müllabfuhr!$AF$9,"")</f>
        <v/>
      </c>
      <c r="T121" s="43" t="str">
        <f>IF(E10=4,Müllabfuhr!$AF$10,"")</f>
        <v/>
      </c>
      <c r="U121" s="43" t="str">
        <f>IF(E10=5,Müllabfuhr!$AF$11,"")</f>
        <v/>
      </c>
      <c r="V121" s="43" t="str">
        <f>IF(E10=6,Müllabfuhr!$AF$12,"")</f>
        <v/>
      </c>
      <c r="W121" s="43" t="str">
        <f>IF(E10=7,Müllabfuhr!$AF$13,"")</f>
        <v/>
      </c>
      <c r="X121" s="43" t="str">
        <f>IF(E10=8,Müllabfuhr!$AF$14,"")</f>
        <v/>
      </c>
      <c r="Y121" s="43" t="str">
        <f>IF(E10=9,Müllabfuhr!$AF$15,"")</f>
        <v/>
      </c>
      <c r="Z121" s="43"/>
      <c r="AA121" s="43" t="str">
        <f>IF(E10=10,Müllabfuhr!$AF$16,"")</f>
        <v/>
      </c>
      <c r="AB121" s="43">
        <f t="shared" si="45"/>
        <v>49.2</v>
      </c>
      <c r="AC121" s="43"/>
      <c r="AD121" s="43"/>
      <c r="AE121" s="43">
        <f>IF(E10=1,Müllabfuhr!$AG$7,"")</f>
        <v>0</v>
      </c>
      <c r="AF121" s="43" t="str">
        <f>IF(E10=2,Müllabfuhr!$AG$8,"")</f>
        <v/>
      </c>
      <c r="AG121" s="43" t="str">
        <f>IF(E10=3,Müllabfuhr!$AG$9,"")</f>
        <v/>
      </c>
      <c r="AH121" s="43" t="str">
        <f>IF(E10=4,Müllabfuhr!$AG$10,"")</f>
        <v/>
      </c>
      <c r="AI121" s="43" t="str">
        <f>IF(E10=5,Müllabfuhr!$AG$11,"")</f>
        <v/>
      </c>
      <c r="AJ121" s="43" t="str">
        <f>IF(E10=6,Müllabfuhr!$AG$12,"")</f>
        <v/>
      </c>
      <c r="AK121" s="43" t="str">
        <f>IF(E10=7,Müllabfuhr!$AG$13,"")</f>
        <v/>
      </c>
      <c r="AL121" s="43" t="str">
        <f>IF(E10=8,Müllabfuhr!$AG$14,"")</f>
        <v/>
      </c>
      <c r="AM121" s="43" t="str">
        <f>IF(E10=9,Müllabfuhr!$AG$15,"")</f>
        <v/>
      </c>
      <c r="AN121" s="43" t="str">
        <f>IF(E10=10,Müllabfuhr!$AG$16,"")</f>
        <v/>
      </c>
      <c r="AO121" s="43">
        <f t="shared" si="46"/>
        <v>0</v>
      </c>
      <c r="AP121" s="43"/>
      <c r="AQ121" s="43">
        <f>IF(E10=1,Müllabfuhr!$AI$7,"")</f>
        <v>81.599999999999994</v>
      </c>
      <c r="AR121" s="43" t="str">
        <f>IF(E10=2,Müllabfuhr!$AI$8,"")</f>
        <v/>
      </c>
      <c r="AS121" s="43" t="str">
        <f>IF(E10=3,Müllabfuhr!$AI$9,"")</f>
        <v/>
      </c>
      <c r="AT121" s="43" t="str">
        <f>IF(E10=4,Müllabfuhr!$AI$10,"")</f>
        <v/>
      </c>
      <c r="AU121" s="43" t="str">
        <f>IF(E10=5,Müllabfuhr!$AI$11,"")</f>
        <v/>
      </c>
      <c r="AV121" s="43" t="str">
        <f>IF(E10=6,Müllabfuhr!$AI$12,"")</f>
        <v/>
      </c>
      <c r="AW121" s="43" t="str">
        <f>IF(E10=7,Müllabfuhr!$AI$13,"")</f>
        <v/>
      </c>
      <c r="AX121" s="43" t="str">
        <f>IF(E10=8,Müllabfuhr!$AI$14,"")</f>
        <v/>
      </c>
      <c r="AY121" s="43" t="str">
        <f>IF(E10=9,Müllabfuhr!$AI$15,"")</f>
        <v/>
      </c>
      <c r="AZ121" s="43" t="str">
        <f>IF(E10=10,Müllabfuhr!$AI$16,"")</f>
        <v/>
      </c>
      <c r="BA121" s="43">
        <f t="shared" si="47"/>
        <v>81.599999999999994</v>
      </c>
      <c r="BB121" s="43" t="str">
        <f>IF(P10=1,Müllabfuhr!$AI$7,"")</f>
        <v/>
      </c>
      <c r="BC121" s="43">
        <f>IF(E10=1,Müllabfuhr!$AJ$7,"")</f>
        <v>0</v>
      </c>
      <c r="BD121" s="43" t="str">
        <f>IF(E10=2,Müllabfuhr!$AJ$8,"")</f>
        <v/>
      </c>
      <c r="BE121" s="43" t="str">
        <f>IF(E10=3,Müllabfuhr!$AJ$9,"")</f>
        <v/>
      </c>
      <c r="BF121" s="43" t="str">
        <f>IF(E10=4,Müllabfuhr!$AJ$10,"")</f>
        <v/>
      </c>
      <c r="BG121" s="43" t="str">
        <f>IF(E10=5,Müllabfuhr!$AJ$11,"")</f>
        <v/>
      </c>
      <c r="BH121" s="43" t="str">
        <f>IF(E10=6,Müllabfuhr!$AJ$12,"")</f>
        <v/>
      </c>
      <c r="BI121" s="43" t="str">
        <f>IF(E10=7,Müllabfuhr!$AJ$13,"")</f>
        <v/>
      </c>
      <c r="BJ121" s="43" t="str">
        <f>IF(E10=8,Müllabfuhr!$AJ$14,"")</f>
        <v/>
      </c>
      <c r="BK121" s="43" t="str">
        <f>IF(E10=9,Müllabfuhr!$AJ$15,"")</f>
        <v/>
      </c>
      <c r="BL121" s="43" t="str">
        <f>IF(E10=10,Müllabfuhr!$AJ$16,"")</f>
        <v/>
      </c>
      <c r="BM121" s="43">
        <f t="shared" si="48"/>
        <v>0</v>
      </c>
      <c r="BN121" s="43"/>
      <c r="BO121" s="43">
        <f>IF(E10=1,Müllabfuhr!$AH$7,"")</f>
        <v>163.19999999999999</v>
      </c>
      <c r="BP121" s="43" t="str">
        <f>IF(E10=2,Müllabfuhr!$AH$8,"")</f>
        <v/>
      </c>
      <c r="BQ121" s="43" t="str">
        <f>IF(E10=3,Müllabfuhr!$AH$9,"")</f>
        <v/>
      </c>
      <c r="BR121" s="43" t="str">
        <f>IF(E10=4,Müllabfuhr!$AH$10,"")</f>
        <v/>
      </c>
      <c r="BS121" s="43" t="str">
        <f>IF(E10=5,Müllabfuhr!$AH$11,"")</f>
        <v/>
      </c>
      <c r="BT121" s="43" t="str">
        <f>IF(E10=6,Müllabfuhr!$AH$12,"")</f>
        <v/>
      </c>
      <c r="BU121" s="43" t="str">
        <f>IF(E10=7,Müllabfuhr!$AH$13,"")</f>
        <v/>
      </c>
      <c r="BV121" s="43" t="str">
        <f>IF(E10=8,Müllabfuhr!$AH$14,"")</f>
        <v/>
      </c>
      <c r="BW121" s="43" t="str">
        <f>IF(E10=9,Müllabfuhr!$AH$15,"")</f>
        <v/>
      </c>
      <c r="BX121" s="43" t="str">
        <f>IF(E10=10,Müllabfuhr!$AH$16,"")</f>
        <v/>
      </c>
      <c r="BY121" s="43">
        <f t="shared" si="49"/>
        <v>163.19999999999999</v>
      </c>
      <c r="BZ121" s="43"/>
      <c r="CA121" s="43"/>
      <c r="CB121" s="43"/>
      <c r="CC121" s="43"/>
      <c r="CD121" s="43"/>
      <c r="CE121" s="43"/>
      <c r="CF121" s="43"/>
      <c r="CG121" s="43"/>
      <c r="CH121" s="43"/>
      <c r="CI121" s="43"/>
      <c r="CJ121" s="43"/>
      <c r="CK121" s="43"/>
      <c r="CL121" s="43"/>
      <c r="CM121" s="43"/>
      <c r="CN121" s="43"/>
      <c r="CO121" s="43"/>
      <c r="CP121" s="43"/>
      <c r="CQ121" s="43"/>
      <c r="CR121" s="43"/>
      <c r="CS121" s="43"/>
      <c r="CT121" s="43"/>
      <c r="CU121" s="43"/>
      <c r="CV121" s="43"/>
      <c r="CW121" s="43"/>
      <c r="CX121" s="43"/>
      <c r="CY121" s="43"/>
      <c r="CZ121" s="43"/>
      <c r="DA121" s="43"/>
      <c r="DB121" s="43"/>
      <c r="DC121" s="43"/>
      <c r="DD121" s="43"/>
      <c r="DE121" s="43"/>
      <c r="DF121" s="43"/>
      <c r="DG121" s="43"/>
      <c r="DH121" s="43"/>
      <c r="DI121" s="43"/>
      <c r="DJ121" s="43"/>
      <c r="DK121" s="43" t="str">
        <f>IF(CJ10=3,Müllabfuhr!$AG$9,"")</f>
        <v/>
      </c>
      <c r="DL121" s="43" t="str">
        <f>IF(CJ10=4,Müllabfuhr!$AG$10,"")</f>
        <v/>
      </c>
      <c r="DM121" s="43" t="str">
        <f>IF(CJ10=5,Müllabfuhr!$AG$11,"")</f>
        <v/>
      </c>
    </row>
    <row r="122" spans="1:117" ht="81.75" hidden="1" customHeight="1" x14ac:dyDescent="0.2">
      <c r="A122" s="43"/>
      <c r="B122" s="43"/>
      <c r="C122" s="43"/>
      <c r="D122" s="43">
        <f>IF(E11=1,Müllabfuhr!$AE$7,"")</f>
        <v>0</v>
      </c>
      <c r="E122" s="43" t="str">
        <f>IF(E11=2,Müllabfuhr!$AE$8,"")</f>
        <v/>
      </c>
      <c r="F122" s="43" t="str">
        <f>IF(E11=3,Müllabfuhr!$AE$9,"")</f>
        <v/>
      </c>
      <c r="G122" s="43" t="str">
        <f>IF(E11=4,Müllabfuhr!$AE$10,"")</f>
        <v/>
      </c>
      <c r="H122" s="43" t="str">
        <f>IF(E11=5,Müllabfuhr!$AE$11,"")</f>
        <v/>
      </c>
      <c r="I122" s="43" t="str">
        <f>IF(E11=6,Müllabfuhr!$AE$12,"")</f>
        <v/>
      </c>
      <c r="J122" s="43" t="str">
        <f>IF(E11=7,Müllabfuhr!$AE$13,"")</f>
        <v/>
      </c>
      <c r="K122" s="43" t="str">
        <f>IF(E11=8,Müllabfuhr!$AE$14,"")</f>
        <v/>
      </c>
      <c r="L122" s="43" t="str">
        <f>IF(E11=9,Müllabfuhr!$AE$15,"")</f>
        <v/>
      </c>
      <c r="M122" s="43" t="str">
        <f>IF(E11=10,Müllabfuhr!$AE$16,"")</f>
        <v/>
      </c>
      <c r="N122" s="43">
        <f t="shared" si="44"/>
        <v>0</v>
      </c>
      <c r="O122" s="43"/>
      <c r="P122" s="43">
        <f>IF(E11=1,Müllabfuhr!$AF$7,"")</f>
        <v>49.2</v>
      </c>
      <c r="Q122" s="43" t="str">
        <f>IF(E11=2,Müllabfuhr!$AF$8,"")</f>
        <v/>
      </c>
      <c r="R122" s="43"/>
      <c r="S122" s="43" t="str">
        <f>IF(E11=3,Müllabfuhr!$AF$9,"")</f>
        <v/>
      </c>
      <c r="T122" s="43" t="str">
        <f>IF(E11=4,Müllabfuhr!$AF$10,"")</f>
        <v/>
      </c>
      <c r="U122" s="43" t="str">
        <f>IF(E11=5,Müllabfuhr!$AF$11,"")</f>
        <v/>
      </c>
      <c r="V122" s="43" t="str">
        <f>IF(E11=6,Müllabfuhr!$AF$12,"")</f>
        <v/>
      </c>
      <c r="W122" s="43" t="str">
        <f>IF(E11=7,Müllabfuhr!$AF$13,"")</f>
        <v/>
      </c>
      <c r="X122" s="43" t="str">
        <f>IF(E11=8,Müllabfuhr!$AF$14,"")</f>
        <v/>
      </c>
      <c r="Y122" s="43" t="str">
        <f>IF(E11=9,Müllabfuhr!$AF$15,"")</f>
        <v/>
      </c>
      <c r="Z122" s="43"/>
      <c r="AA122" s="43" t="str">
        <f>IF(E11=10,Müllabfuhr!$AF$16,"")</f>
        <v/>
      </c>
      <c r="AB122" s="43">
        <f t="shared" si="45"/>
        <v>49.2</v>
      </c>
      <c r="AC122" s="43"/>
      <c r="AD122" s="43"/>
      <c r="AE122" s="43">
        <f>IF(E11=1,Müllabfuhr!$AG$7,"")</f>
        <v>0</v>
      </c>
      <c r="AF122" s="43" t="str">
        <f>IF(E11=2,Müllabfuhr!$AG$8,"")</f>
        <v/>
      </c>
      <c r="AG122" s="43" t="str">
        <f>IF(E11=3,Müllabfuhr!$AG$9,"")</f>
        <v/>
      </c>
      <c r="AH122" s="43" t="str">
        <f>IF(E11=4,Müllabfuhr!$AG$10,"")</f>
        <v/>
      </c>
      <c r="AI122" s="43" t="str">
        <f>IF(E11=5,Müllabfuhr!$AG$11,"")</f>
        <v/>
      </c>
      <c r="AJ122" s="43" t="str">
        <f>IF(E11=6,Müllabfuhr!$AG$12,"")</f>
        <v/>
      </c>
      <c r="AK122" s="43" t="str">
        <f>IF(E11=7,Müllabfuhr!$AG$13,"")</f>
        <v/>
      </c>
      <c r="AL122" s="43" t="str">
        <f>IF(E11=8,Müllabfuhr!$AG$14,"")</f>
        <v/>
      </c>
      <c r="AM122" s="43" t="str">
        <f>IF(E11=9,Müllabfuhr!$AG$15,"")</f>
        <v/>
      </c>
      <c r="AN122" s="43" t="str">
        <f>IF(E11=10,Müllabfuhr!$AG$16,"")</f>
        <v/>
      </c>
      <c r="AO122" s="43">
        <f t="shared" si="46"/>
        <v>0</v>
      </c>
      <c r="AP122" s="43"/>
      <c r="AQ122" s="43">
        <f>IF(E11=1,Müllabfuhr!$AI$7,"")</f>
        <v>81.599999999999994</v>
      </c>
      <c r="AR122" s="43" t="str">
        <f>IF(E11=2,Müllabfuhr!$AI$8,"")</f>
        <v/>
      </c>
      <c r="AS122" s="43" t="str">
        <f>IF(E11=3,Müllabfuhr!$AI$9,"")</f>
        <v/>
      </c>
      <c r="AT122" s="43" t="str">
        <f>IF(E11=4,Müllabfuhr!$AI$10,"")</f>
        <v/>
      </c>
      <c r="AU122" s="43" t="str">
        <f>IF(E11=5,Müllabfuhr!$AI$11,"")</f>
        <v/>
      </c>
      <c r="AV122" s="43" t="str">
        <f>IF(E11=6,Müllabfuhr!$AI$12,"")</f>
        <v/>
      </c>
      <c r="AW122" s="43" t="str">
        <f>IF(E11=7,Müllabfuhr!$AI$13,"")</f>
        <v/>
      </c>
      <c r="AX122" s="43" t="str">
        <f>IF(E11=8,Müllabfuhr!$AI$14,"")</f>
        <v/>
      </c>
      <c r="AY122" s="43" t="str">
        <f>IF(E11=9,Müllabfuhr!$AI$15,"")</f>
        <v/>
      </c>
      <c r="AZ122" s="43" t="str">
        <f>IF(E11=10,Müllabfuhr!$AI$16,"")</f>
        <v/>
      </c>
      <c r="BA122" s="43">
        <f t="shared" si="47"/>
        <v>81.599999999999994</v>
      </c>
      <c r="BB122" s="43" t="str">
        <f>IF(P11=1,Müllabfuhr!$AI$7,"")</f>
        <v/>
      </c>
      <c r="BC122" s="43">
        <f>IF(E11=1,Müllabfuhr!$AJ$7,"")</f>
        <v>0</v>
      </c>
      <c r="BD122" s="43" t="str">
        <f>IF(E11=2,Müllabfuhr!$AJ$8,"")</f>
        <v/>
      </c>
      <c r="BE122" s="43" t="str">
        <f>IF(E11=3,Müllabfuhr!$AJ$9,"")</f>
        <v/>
      </c>
      <c r="BF122" s="43" t="str">
        <f>IF(E11=4,Müllabfuhr!$AJ$10,"")</f>
        <v/>
      </c>
      <c r="BG122" s="43" t="str">
        <f>IF(E11=5,Müllabfuhr!$AJ$11,"")</f>
        <v/>
      </c>
      <c r="BH122" s="43" t="str">
        <f>IF(E11=6,Müllabfuhr!$AJ$12,"")</f>
        <v/>
      </c>
      <c r="BI122" s="43" t="str">
        <f>IF(E11=7,Müllabfuhr!$AJ$13,"")</f>
        <v/>
      </c>
      <c r="BJ122" s="43" t="str">
        <f>IF(E11=8,Müllabfuhr!$AJ$14,"")</f>
        <v/>
      </c>
      <c r="BK122" s="43" t="str">
        <f>IF(E11=9,Müllabfuhr!$AJ$15,"")</f>
        <v/>
      </c>
      <c r="BL122" s="43" t="str">
        <f>IF(E11=10,Müllabfuhr!$AJ$16,"")</f>
        <v/>
      </c>
      <c r="BM122" s="43">
        <f t="shared" si="48"/>
        <v>0</v>
      </c>
      <c r="BN122" s="43"/>
      <c r="BO122" s="43">
        <f>IF(E11=1,Müllabfuhr!$AH$7,"")</f>
        <v>163.19999999999999</v>
      </c>
      <c r="BP122" s="43" t="str">
        <f>IF(E11=2,Müllabfuhr!$AH$8,"")</f>
        <v/>
      </c>
      <c r="BQ122" s="43" t="str">
        <f>IF(E11=3,Müllabfuhr!$AH$9,"")</f>
        <v/>
      </c>
      <c r="BR122" s="43" t="str">
        <f>IF(E11=4,Müllabfuhr!$AH$10,"")</f>
        <v/>
      </c>
      <c r="BS122" s="43" t="str">
        <f>IF(E11=5,Müllabfuhr!$AH$11,"")</f>
        <v/>
      </c>
      <c r="BT122" s="43" t="str">
        <f>IF(E11=6,Müllabfuhr!$AH$12,"")</f>
        <v/>
      </c>
      <c r="BU122" s="43" t="str">
        <f>IF(E11=7,Müllabfuhr!$AH$13,"")</f>
        <v/>
      </c>
      <c r="BV122" s="43" t="str">
        <f>IF(E11=8,Müllabfuhr!$AH$14,"")</f>
        <v/>
      </c>
      <c r="BW122" s="43" t="str">
        <f>IF(E11=9,Müllabfuhr!$AH$15,"")</f>
        <v/>
      </c>
      <c r="BX122" s="43" t="str">
        <f>IF(E11=10,Müllabfuhr!$AH$16,"")</f>
        <v/>
      </c>
      <c r="BY122" s="43">
        <f t="shared" si="49"/>
        <v>163.19999999999999</v>
      </c>
      <c r="BZ122" s="43"/>
      <c r="CA122" s="43"/>
      <c r="CB122" s="43"/>
      <c r="CC122" s="43"/>
      <c r="CD122" s="43"/>
      <c r="CE122" s="43"/>
      <c r="CF122" s="43"/>
      <c r="CG122" s="43"/>
      <c r="CH122" s="43"/>
      <c r="CI122" s="43"/>
      <c r="CJ122" s="43"/>
      <c r="CK122" s="43"/>
      <c r="CL122" s="43"/>
      <c r="CM122" s="43"/>
      <c r="CN122" s="43"/>
      <c r="CO122" s="43"/>
      <c r="CP122" s="43"/>
      <c r="CQ122" s="43"/>
      <c r="CR122" s="43"/>
      <c r="CS122" s="43"/>
      <c r="CT122" s="43"/>
      <c r="CU122" s="43"/>
      <c r="CV122" s="43"/>
      <c r="CW122" s="43"/>
      <c r="CX122" s="43"/>
      <c r="CY122" s="43"/>
      <c r="CZ122" s="43"/>
      <c r="DA122" s="43"/>
      <c r="DB122" s="43"/>
      <c r="DC122" s="43"/>
      <c r="DD122" s="43"/>
      <c r="DE122" s="43"/>
      <c r="DF122" s="43"/>
      <c r="DG122" s="43"/>
      <c r="DH122" s="43"/>
      <c r="DI122" s="43"/>
      <c r="DJ122" s="43"/>
      <c r="DK122" s="43" t="str">
        <f>IF(CJ11=3,Müllabfuhr!$AG$9,"")</f>
        <v/>
      </c>
      <c r="DL122" s="43" t="str">
        <f>IF(CJ11=4,Müllabfuhr!$AG$10,"")</f>
        <v/>
      </c>
      <c r="DM122" s="43" t="str">
        <f>IF(CJ11=5,Müllabfuhr!$AG$11,"")</f>
        <v/>
      </c>
    </row>
    <row r="123" spans="1:117" ht="81.75" hidden="1" customHeight="1" x14ac:dyDescent="0.2">
      <c r="A123" s="43"/>
      <c r="B123" s="43"/>
      <c r="C123" s="43"/>
      <c r="D123" s="43" t="str">
        <f>IF(E12=1,Müllabfuhr!$AE$7,"")</f>
        <v/>
      </c>
      <c r="E123" s="43" t="str">
        <f>IF(E12=2,Müllabfuhr!$AE$8,"")</f>
        <v/>
      </c>
      <c r="F123" s="43" t="str">
        <f>IF(E12=3,Müllabfuhr!$AE$9,"")</f>
        <v/>
      </c>
      <c r="G123" s="43" t="str">
        <f>IF(E12=4,Müllabfuhr!$AE$10,"")</f>
        <v/>
      </c>
      <c r="H123" s="43" t="str">
        <f>IF(E12=5,Müllabfuhr!$AE$11,"")</f>
        <v/>
      </c>
      <c r="I123" s="43" t="str">
        <f>IF(E12=6,Müllabfuhr!$AE$12,"")</f>
        <v/>
      </c>
      <c r="J123" s="43" t="str">
        <f>IF(E12=7,Müllabfuhr!$AE$13,"")</f>
        <v/>
      </c>
      <c r="K123" s="43" t="str">
        <f>IF(E12=8,Müllabfuhr!$AE$14,"")</f>
        <v/>
      </c>
      <c r="L123" s="43" t="str">
        <f>IF(E12=9,Müllabfuhr!$AE$15,"")</f>
        <v/>
      </c>
      <c r="M123" s="43" t="str">
        <f>IF(E12=10,Müllabfuhr!$AE$16,"")</f>
        <v/>
      </c>
      <c r="N123" s="43">
        <f t="shared" si="44"/>
        <v>0</v>
      </c>
      <c r="O123" s="43"/>
      <c r="P123" s="43" t="str">
        <f>IF(E12=1,Müllabfuhr!$AF$7,"")</f>
        <v/>
      </c>
      <c r="Q123" s="43" t="str">
        <f>IF(E12=2,Müllabfuhr!$AF$8,"")</f>
        <v/>
      </c>
      <c r="R123" s="43"/>
      <c r="S123" s="43" t="str">
        <f>IF(E12=3,Müllabfuhr!$AF$9,"")</f>
        <v/>
      </c>
      <c r="T123" s="43" t="str">
        <f>IF(E12=4,Müllabfuhr!$AF$10,"")</f>
        <v/>
      </c>
      <c r="U123" s="43" t="str">
        <f>IF(E12=5,Müllabfuhr!$AF$11,"")</f>
        <v/>
      </c>
      <c r="V123" s="43" t="str">
        <f>IF(E12=6,Müllabfuhr!$AF$12,"")</f>
        <v/>
      </c>
      <c r="W123" s="43" t="str">
        <f>IF(E12=7,Müllabfuhr!$AF$13,"")</f>
        <v/>
      </c>
      <c r="X123" s="43" t="str">
        <f>IF(E12=8,Müllabfuhr!$AF$14,"")</f>
        <v/>
      </c>
      <c r="Y123" s="43" t="str">
        <f>IF(E12=9,Müllabfuhr!$AF$15,"")</f>
        <v/>
      </c>
      <c r="Z123" s="43"/>
      <c r="AA123" s="43" t="str">
        <f>IF(E12=10,Müllabfuhr!$AF$16,"")</f>
        <v/>
      </c>
      <c r="AB123" s="43">
        <f t="shared" si="45"/>
        <v>0</v>
      </c>
      <c r="AC123" s="43"/>
      <c r="AD123" s="43"/>
      <c r="AE123" s="43" t="str">
        <f>IF(E12=1,Müllabfuhr!$AG$7,"")</f>
        <v/>
      </c>
      <c r="AF123" s="43" t="str">
        <f>IF(E12=2,Müllabfuhr!$AG$8,"")</f>
        <v/>
      </c>
      <c r="AG123" s="43" t="str">
        <f>IF(E12=3,Müllabfuhr!$AG$9,"")</f>
        <v/>
      </c>
      <c r="AH123" s="43" t="str">
        <f>IF(E12=4,Müllabfuhr!$AG$10,"")</f>
        <v/>
      </c>
      <c r="AI123" s="43" t="str">
        <f>IF(E12=5,Müllabfuhr!$AG$11,"")</f>
        <v/>
      </c>
      <c r="AJ123" s="43" t="str">
        <f>IF(E12=6,Müllabfuhr!$AG$12,"")</f>
        <v/>
      </c>
      <c r="AK123" s="43" t="str">
        <f>IF(E12=7,Müllabfuhr!$AG$13,"")</f>
        <v/>
      </c>
      <c r="AL123" s="43" t="str">
        <f>IF(E12=8,Müllabfuhr!$AG$14,"")</f>
        <v/>
      </c>
      <c r="AM123" s="43" t="str">
        <f>IF(E12=9,Müllabfuhr!$AG$15,"")</f>
        <v/>
      </c>
      <c r="AN123" s="43" t="str">
        <f>IF(E12=10,Müllabfuhr!$AG$16,"")</f>
        <v/>
      </c>
      <c r="AO123" s="43">
        <f t="shared" si="46"/>
        <v>0</v>
      </c>
      <c r="AP123" s="43"/>
      <c r="AQ123" s="43" t="str">
        <f>IF(E12=1,Müllabfuhr!$AI$7,"")</f>
        <v/>
      </c>
      <c r="AR123" s="43" t="str">
        <f>IF(E12=2,Müllabfuhr!$AI$8,"")</f>
        <v/>
      </c>
      <c r="AS123" s="43" t="str">
        <f>IF(E12=3,Müllabfuhr!$AI$9,"")</f>
        <v/>
      </c>
      <c r="AT123" s="43" t="str">
        <f>IF(E12=4,Müllabfuhr!$AI$10,"")</f>
        <v/>
      </c>
      <c r="AU123" s="43" t="str">
        <f>IF(E12=5,Müllabfuhr!$AI$11,"")</f>
        <v/>
      </c>
      <c r="AV123" s="43" t="str">
        <f>IF(E12=6,Müllabfuhr!$AI$12,"")</f>
        <v/>
      </c>
      <c r="AW123" s="43" t="str">
        <f>IF(E12=7,Müllabfuhr!$AI$13,"")</f>
        <v/>
      </c>
      <c r="AX123" s="43" t="str">
        <f>IF(E12=8,Müllabfuhr!$AI$14,"")</f>
        <v/>
      </c>
      <c r="AY123" s="43" t="str">
        <f>IF(E12=9,Müllabfuhr!$AI$15,"")</f>
        <v/>
      </c>
      <c r="AZ123" s="43" t="str">
        <f>IF(E12=10,Müllabfuhr!$AI$16,"")</f>
        <v/>
      </c>
      <c r="BA123" s="43">
        <f t="shared" si="47"/>
        <v>0</v>
      </c>
      <c r="BB123" s="43" t="str">
        <f>IF(P12=1,Müllabfuhr!$AI$7,"")</f>
        <v/>
      </c>
      <c r="BC123" s="43" t="str">
        <f>IF(E12=1,Müllabfuhr!$AJ$7,"")</f>
        <v/>
      </c>
      <c r="BD123" s="43" t="str">
        <f>IF(E12=2,Müllabfuhr!$AJ$8,"")</f>
        <v/>
      </c>
      <c r="BE123" s="43" t="str">
        <f>IF(E12=3,Müllabfuhr!$AJ$9,"")</f>
        <v/>
      </c>
      <c r="BF123" s="43" t="str">
        <f>IF(E12=4,Müllabfuhr!$AJ$10,"")</f>
        <v/>
      </c>
      <c r="BG123" s="43" t="str">
        <f>IF(E12=5,Müllabfuhr!$AJ$11,"")</f>
        <v/>
      </c>
      <c r="BH123" s="43" t="str">
        <f>IF(E12=6,Müllabfuhr!$AJ$12,"")</f>
        <v/>
      </c>
      <c r="BI123" s="43" t="str">
        <f>IF(E12=7,Müllabfuhr!$AJ$13,"")</f>
        <v/>
      </c>
      <c r="BJ123" s="43" t="str">
        <f>IF(E12=8,Müllabfuhr!$AJ$14,"")</f>
        <v/>
      </c>
      <c r="BK123" s="43" t="str">
        <f>IF(E12=9,Müllabfuhr!$AJ$15,"")</f>
        <v/>
      </c>
      <c r="BL123" s="43" t="str">
        <f>IF(E12=10,Müllabfuhr!$AJ$16,"")</f>
        <v/>
      </c>
      <c r="BM123" s="43">
        <f t="shared" si="48"/>
        <v>0</v>
      </c>
      <c r="BN123" s="43"/>
      <c r="BO123" s="43" t="str">
        <f>IF(E12=1,Müllabfuhr!$AH$7,"")</f>
        <v/>
      </c>
      <c r="BP123" s="43" t="str">
        <f>IF(E12=2,Müllabfuhr!$AH$8,"")</f>
        <v/>
      </c>
      <c r="BQ123" s="43" t="str">
        <f>IF(E12=3,Müllabfuhr!$AH$9,"")</f>
        <v/>
      </c>
      <c r="BR123" s="43" t="str">
        <f>IF(E12=4,Müllabfuhr!$AH$10,"")</f>
        <v/>
      </c>
      <c r="BS123" s="43" t="str">
        <f>IF(E12=5,Müllabfuhr!$AH$11,"")</f>
        <v/>
      </c>
      <c r="BT123" s="43" t="str">
        <f>IF(E12=6,Müllabfuhr!$AH$12,"")</f>
        <v/>
      </c>
      <c r="BU123" s="43" t="str">
        <f>IF(E12=7,Müllabfuhr!$AH$13,"")</f>
        <v/>
      </c>
      <c r="BV123" s="43" t="str">
        <f>IF(E12=8,Müllabfuhr!$AH$14,"")</f>
        <v/>
      </c>
      <c r="BW123" s="43" t="str">
        <f>IF(E12=9,Müllabfuhr!$AH$15,"")</f>
        <v/>
      </c>
      <c r="BX123" s="43" t="str">
        <f>IF(E12=10,Müllabfuhr!$AH$16,"")</f>
        <v/>
      </c>
      <c r="BY123" s="43">
        <f t="shared" si="49"/>
        <v>0</v>
      </c>
      <c r="BZ123" s="43"/>
      <c r="CA123" s="43"/>
      <c r="CB123" s="43"/>
      <c r="CC123" s="43"/>
      <c r="CD123" s="43"/>
      <c r="CE123" s="43"/>
      <c r="CF123" s="43"/>
      <c r="CG123" s="43"/>
      <c r="CH123" s="43"/>
      <c r="CI123" s="43"/>
      <c r="CJ123" s="43"/>
      <c r="CK123" s="43"/>
      <c r="CL123" s="43"/>
      <c r="CM123" s="43"/>
      <c r="CN123" s="43"/>
      <c r="CO123" s="43"/>
      <c r="CP123" s="43"/>
      <c r="CQ123" s="43"/>
      <c r="CR123" s="43"/>
      <c r="CS123" s="43"/>
      <c r="CT123" s="43"/>
      <c r="CU123" s="43"/>
      <c r="CV123" s="43"/>
      <c r="CW123" s="43"/>
      <c r="CX123" s="43"/>
      <c r="CY123" s="43"/>
      <c r="CZ123" s="43"/>
      <c r="DA123" s="43"/>
      <c r="DB123" s="43"/>
      <c r="DC123" s="43"/>
      <c r="DD123" s="43"/>
      <c r="DE123" s="43"/>
      <c r="DF123" s="43"/>
      <c r="DG123" s="43"/>
      <c r="DH123" s="43"/>
      <c r="DI123" s="43"/>
      <c r="DJ123" s="43"/>
      <c r="DK123" s="43" t="str">
        <f>IF(CJ12=3,Müllabfuhr!$AG$9,"")</f>
        <v/>
      </c>
      <c r="DL123" s="43" t="str">
        <f>IF(CJ12=4,Müllabfuhr!$AG$10,"")</f>
        <v/>
      </c>
      <c r="DM123" s="43" t="str">
        <f>IF(CJ12=5,Müllabfuhr!$AG$11,"")</f>
        <v/>
      </c>
    </row>
    <row r="124" spans="1:117" ht="81.75" hidden="1" customHeight="1" x14ac:dyDescent="0.2">
      <c r="A124" s="43"/>
      <c r="B124" s="43"/>
      <c r="C124" s="43"/>
      <c r="D124" s="43" t="str">
        <f>IF(E13=1,Müllabfuhr!$AE$7,"")</f>
        <v/>
      </c>
      <c r="E124" s="43" t="str">
        <f>IF(E13=2,Müllabfuhr!$AE$8,"")</f>
        <v/>
      </c>
      <c r="F124" s="43" t="str">
        <f>IF(E13=3,Müllabfuhr!$AE$9,"")</f>
        <v/>
      </c>
      <c r="G124" s="43" t="str">
        <f>IF(E13=4,Müllabfuhr!$AE$10,"")</f>
        <v/>
      </c>
      <c r="H124" s="43" t="str">
        <f>IF(E13=5,Müllabfuhr!$AE$11,"")</f>
        <v/>
      </c>
      <c r="I124" s="43" t="str">
        <f>IF(E13=6,Müllabfuhr!$AE$12,"")</f>
        <v/>
      </c>
      <c r="J124" s="43" t="str">
        <f>IF(E13=7,Müllabfuhr!$AE$13,"")</f>
        <v/>
      </c>
      <c r="K124" s="43" t="str">
        <f>IF(E13=8,Müllabfuhr!$AE$14,"")</f>
        <v/>
      </c>
      <c r="L124" s="43" t="str">
        <f>IF(E13=9,Müllabfuhr!$AE$15,"")</f>
        <v/>
      </c>
      <c r="M124" s="43" t="str">
        <f>IF(E13=10,Müllabfuhr!$AE$16,"")</f>
        <v/>
      </c>
      <c r="N124" s="43">
        <f t="shared" si="44"/>
        <v>0</v>
      </c>
      <c r="O124" s="43"/>
      <c r="P124" s="43" t="str">
        <f>IF(E13=1,Müllabfuhr!$AF$7,"")</f>
        <v/>
      </c>
      <c r="Q124" s="43" t="str">
        <f>IF(E13=2,Müllabfuhr!$AF$8,"")</f>
        <v/>
      </c>
      <c r="R124" s="43"/>
      <c r="S124" s="43" t="str">
        <f>IF(E13=3,Müllabfuhr!$AF$9,"")</f>
        <v/>
      </c>
      <c r="T124" s="43" t="str">
        <f>IF(E13=4,Müllabfuhr!$AF$10,"")</f>
        <v/>
      </c>
      <c r="U124" s="43" t="str">
        <f>IF(E13=5,Müllabfuhr!$AF$11,"")</f>
        <v/>
      </c>
      <c r="V124" s="43" t="str">
        <f>IF(E13=6,Müllabfuhr!$AF$12,"")</f>
        <v/>
      </c>
      <c r="W124" s="43" t="str">
        <f>IF(E13=7,Müllabfuhr!$AF$13,"")</f>
        <v/>
      </c>
      <c r="X124" s="43" t="str">
        <f>IF(E13=8,Müllabfuhr!$AF$14,"")</f>
        <v/>
      </c>
      <c r="Y124" s="43" t="str">
        <f>IF(E13=9,Müllabfuhr!$AF$15,"")</f>
        <v/>
      </c>
      <c r="Z124" s="43"/>
      <c r="AA124" s="43" t="str">
        <f>IF(E13=10,Müllabfuhr!$AF$16,"")</f>
        <v/>
      </c>
      <c r="AB124" s="43">
        <f t="shared" si="45"/>
        <v>0</v>
      </c>
      <c r="AC124" s="43"/>
      <c r="AD124" s="43"/>
      <c r="AE124" s="43" t="str">
        <f>IF(E13=1,Müllabfuhr!$AG$7,"")</f>
        <v/>
      </c>
      <c r="AF124" s="43" t="str">
        <f>IF(E13=2,Müllabfuhr!$AG$8,"")</f>
        <v/>
      </c>
      <c r="AG124" s="43" t="str">
        <f>IF(E13=3,Müllabfuhr!$AG$9,"")</f>
        <v/>
      </c>
      <c r="AH124" s="43" t="str">
        <f>IF(E13=4,Müllabfuhr!$AG$10,"")</f>
        <v/>
      </c>
      <c r="AI124" s="43" t="str">
        <f>IF(E13=5,Müllabfuhr!$AG$11,"")</f>
        <v/>
      </c>
      <c r="AJ124" s="43" t="str">
        <f>IF(E13=6,Müllabfuhr!$AG$12,"")</f>
        <v/>
      </c>
      <c r="AK124" s="43" t="str">
        <f>IF(E13=7,Müllabfuhr!$AG$13,"")</f>
        <v/>
      </c>
      <c r="AL124" s="43" t="str">
        <f>IF(E13=8,Müllabfuhr!$AG$14,"")</f>
        <v/>
      </c>
      <c r="AM124" s="43" t="str">
        <f>IF(E13=9,Müllabfuhr!$AG$15,"")</f>
        <v/>
      </c>
      <c r="AN124" s="43" t="str">
        <f>IF(E13=10,Müllabfuhr!$AG$16,"")</f>
        <v/>
      </c>
      <c r="AO124" s="43">
        <f t="shared" si="46"/>
        <v>0</v>
      </c>
      <c r="AP124" s="43"/>
      <c r="AQ124" s="43" t="str">
        <f>IF(E13=1,Müllabfuhr!$AI$7,"")</f>
        <v/>
      </c>
      <c r="AR124" s="43" t="str">
        <f>IF(E13=2,Müllabfuhr!$AI$8,"")</f>
        <v/>
      </c>
      <c r="AS124" s="43" t="str">
        <f>IF(E13=3,Müllabfuhr!$AI$9,"")</f>
        <v/>
      </c>
      <c r="AT124" s="43" t="str">
        <f>IF(E13=4,Müllabfuhr!$AI$10,"")</f>
        <v/>
      </c>
      <c r="AU124" s="43" t="str">
        <f>IF(E13=5,Müllabfuhr!$AI$11,"")</f>
        <v/>
      </c>
      <c r="AV124" s="43" t="str">
        <f>IF(E13=6,Müllabfuhr!$AI$12,"")</f>
        <v/>
      </c>
      <c r="AW124" s="43" t="str">
        <f>IF(E13=7,Müllabfuhr!$AI$13,"")</f>
        <v/>
      </c>
      <c r="AX124" s="43" t="str">
        <f>IF(E13=8,Müllabfuhr!$AI$14,"")</f>
        <v/>
      </c>
      <c r="AY124" s="43" t="str">
        <f>IF(E13=9,Müllabfuhr!$AI$15,"")</f>
        <v/>
      </c>
      <c r="AZ124" s="43" t="str">
        <f>IF(E13=10,Müllabfuhr!$AI$16,"")</f>
        <v/>
      </c>
      <c r="BA124" s="43">
        <f t="shared" si="47"/>
        <v>0</v>
      </c>
      <c r="BB124" s="43" t="str">
        <f>IF(P13=1,Müllabfuhr!$AI$7,"")</f>
        <v/>
      </c>
      <c r="BC124" s="43" t="str">
        <f>IF(E13=1,Müllabfuhr!$AJ$7,"")</f>
        <v/>
      </c>
      <c r="BD124" s="43" t="str">
        <f>IF(E13=2,Müllabfuhr!$AJ$8,"")</f>
        <v/>
      </c>
      <c r="BE124" s="43" t="str">
        <f>IF(E13=3,Müllabfuhr!$AJ$9,"")</f>
        <v/>
      </c>
      <c r="BF124" s="43" t="str">
        <f>IF(E13=4,Müllabfuhr!$AJ$10,"")</f>
        <v/>
      </c>
      <c r="BG124" s="43" t="str">
        <f>IF(E13=5,Müllabfuhr!$AJ$11,"")</f>
        <v/>
      </c>
      <c r="BH124" s="43" t="str">
        <f>IF(E13=6,Müllabfuhr!$AJ$12,"")</f>
        <v/>
      </c>
      <c r="BI124" s="43" t="str">
        <f>IF(E13=7,Müllabfuhr!$AJ$13,"")</f>
        <v/>
      </c>
      <c r="BJ124" s="43" t="str">
        <f>IF(E13=8,Müllabfuhr!$AJ$14,"")</f>
        <v/>
      </c>
      <c r="BK124" s="43" t="str">
        <f>IF(E13=9,Müllabfuhr!$AJ$15,"")</f>
        <v/>
      </c>
      <c r="BL124" s="43" t="str">
        <f>IF(E13=10,Müllabfuhr!$AJ$16,"")</f>
        <v/>
      </c>
      <c r="BM124" s="43">
        <f t="shared" si="48"/>
        <v>0</v>
      </c>
      <c r="BN124" s="43"/>
      <c r="BO124" s="43" t="str">
        <f>IF(E13=1,Müllabfuhr!$AH$7,"")</f>
        <v/>
      </c>
      <c r="BP124" s="43" t="str">
        <f>IF(E13=2,Müllabfuhr!$AH$8,"")</f>
        <v/>
      </c>
      <c r="BQ124" s="43" t="str">
        <f>IF(E13=3,Müllabfuhr!$AH$9,"")</f>
        <v/>
      </c>
      <c r="BR124" s="43" t="str">
        <f>IF(E13=4,Müllabfuhr!$AH$10,"")</f>
        <v/>
      </c>
      <c r="BS124" s="43" t="str">
        <f>IF(E13=5,Müllabfuhr!$AH$11,"")</f>
        <v/>
      </c>
      <c r="BT124" s="43" t="str">
        <f>IF(E13=6,Müllabfuhr!$AH$12,"")</f>
        <v/>
      </c>
      <c r="BU124" s="43" t="str">
        <f>IF(E13=7,Müllabfuhr!$AH$13,"")</f>
        <v/>
      </c>
      <c r="BV124" s="43" t="str">
        <f>IF(E13=8,Müllabfuhr!$AH$14,"")</f>
        <v/>
      </c>
      <c r="BW124" s="43" t="str">
        <f>IF(E13=9,Müllabfuhr!$AH$15,"")</f>
        <v/>
      </c>
      <c r="BX124" s="43" t="str">
        <f>IF(E13=10,Müllabfuhr!$AH$16,"")</f>
        <v/>
      </c>
      <c r="BY124" s="43">
        <f t="shared" si="49"/>
        <v>0</v>
      </c>
      <c r="BZ124" s="43"/>
      <c r="CA124" s="43"/>
      <c r="CB124" s="43"/>
      <c r="CC124" s="43"/>
      <c r="CD124" s="43"/>
      <c r="CE124" s="43"/>
      <c r="CF124" s="43"/>
      <c r="CG124" s="43"/>
      <c r="CH124" s="43"/>
      <c r="CI124" s="43"/>
      <c r="CJ124" s="43"/>
      <c r="CK124" s="43"/>
      <c r="CL124" s="43"/>
      <c r="CM124" s="43"/>
      <c r="CN124" s="43"/>
      <c r="CO124" s="43"/>
      <c r="CP124" s="43"/>
      <c r="CQ124" s="43"/>
      <c r="CR124" s="43"/>
      <c r="CS124" s="43"/>
      <c r="CT124" s="43"/>
      <c r="CU124" s="43"/>
      <c r="CV124" s="43"/>
      <c r="CW124" s="43"/>
      <c r="CX124" s="43"/>
      <c r="CY124" s="43"/>
      <c r="CZ124" s="43"/>
      <c r="DA124" s="43"/>
      <c r="DB124" s="43"/>
      <c r="DC124" s="43"/>
      <c r="DD124" s="43"/>
      <c r="DE124" s="43"/>
      <c r="DF124" s="43"/>
      <c r="DG124" s="43"/>
      <c r="DH124" s="43"/>
      <c r="DI124" s="43"/>
      <c r="DJ124" s="43"/>
      <c r="DK124" s="43" t="str">
        <f>IF(CJ13=3,Müllabfuhr!$AG$9,"")</f>
        <v/>
      </c>
      <c r="DL124" s="43" t="str">
        <f>IF(CJ13=4,Müllabfuhr!$AG$10,"")</f>
        <v/>
      </c>
      <c r="DM124" s="43" t="str">
        <f>IF(CJ13=5,Müllabfuhr!$AG$11,"")</f>
        <v/>
      </c>
    </row>
    <row r="125" spans="1:117" ht="81.75" hidden="1" customHeight="1" x14ac:dyDescent="0.2">
      <c r="A125" s="43"/>
      <c r="B125" s="43"/>
      <c r="C125" s="43"/>
      <c r="D125" s="43" t="str">
        <f>IF(E14=1,Müllabfuhr!$AE$7,"")</f>
        <v/>
      </c>
      <c r="E125" s="43" t="str">
        <f>IF(E14=2,Müllabfuhr!$AE$8,"")</f>
        <v/>
      </c>
      <c r="F125" s="43" t="str">
        <f>IF(E14=3,Müllabfuhr!$AE$9,"")</f>
        <v/>
      </c>
      <c r="G125" s="43" t="str">
        <f>IF(E14=4,Müllabfuhr!$AE$10,"")</f>
        <v/>
      </c>
      <c r="H125" s="43" t="str">
        <f>IF(E14=5,Müllabfuhr!$AE$11,"")</f>
        <v/>
      </c>
      <c r="I125" s="43" t="str">
        <f>IF(E14=6,Müllabfuhr!$AE$12,"")</f>
        <v/>
      </c>
      <c r="J125" s="43" t="str">
        <f>IF(E14=7,Müllabfuhr!$AE$13,"")</f>
        <v/>
      </c>
      <c r="K125" s="43" t="str">
        <f>IF(E14=8,Müllabfuhr!$AE$14,"")</f>
        <v/>
      </c>
      <c r="L125" s="43" t="str">
        <f>IF(E14=9,Müllabfuhr!$AE$15,"")</f>
        <v/>
      </c>
      <c r="M125" s="43" t="str">
        <f>IF(E14=10,Müllabfuhr!$AE$16,"")</f>
        <v/>
      </c>
      <c r="N125" s="43">
        <f t="shared" si="44"/>
        <v>0</v>
      </c>
      <c r="O125" s="43"/>
      <c r="P125" s="43" t="str">
        <f>IF(E14=1,Müllabfuhr!$AF$7,"")</f>
        <v/>
      </c>
      <c r="Q125" s="43" t="str">
        <f>IF(E14=2,Müllabfuhr!$AF$8,"")</f>
        <v/>
      </c>
      <c r="R125" s="43"/>
      <c r="S125" s="43" t="str">
        <f>IF(E14=3,Müllabfuhr!$AF$9,"")</f>
        <v/>
      </c>
      <c r="T125" s="43" t="str">
        <f>IF(E14=4,Müllabfuhr!$AF$10,"")</f>
        <v/>
      </c>
      <c r="U125" s="43" t="str">
        <f>IF(E14=5,Müllabfuhr!$AF$11,"")</f>
        <v/>
      </c>
      <c r="V125" s="43" t="str">
        <f>IF(E14=6,Müllabfuhr!$AF$12,"")</f>
        <v/>
      </c>
      <c r="W125" s="43" t="str">
        <f>IF(E14=7,Müllabfuhr!$AF$13,"")</f>
        <v/>
      </c>
      <c r="X125" s="43" t="str">
        <f>IF(E14=8,Müllabfuhr!$AF$14,"")</f>
        <v/>
      </c>
      <c r="Y125" s="43" t="str">
        <f>IF(E14=9,Müllabfuhr!$AF$15,"")</f>
        <v/>
      </c>
      <c r="Z125" s="43"/>
      <c r="AA125" s="43" t="str">
        <f>IF(E14=10,Müllabfuhr!$AF$16,"")</f>
        <v/>
      </c>
      <c r="AB125" s="43">
        <f t="shared" si="45"/>
        <v>0</v>
      </c>
      <c r="AC125" s="43"/>
      <c r="AD125" s="43"/>
      <c r="AE125" s="43" t="str">
        <f>IF(E14=1,Müllabfuhr!$AG$7,"")</f>
        <v/>
      </c>
      <c r="AF125" s="43" t="str">
        <f>IF(E14=2,Müllabfuhr!$AG$8,"")</f>
        <v/>
      </c>
      <c r="AG125" s="43" t="str">
        <f>IF(E14=3,Müllabfuhr!$AG$9,"")</f>
        <v/>
      </c>
      <c r="AH125" s="43" t="str">
        <f>IF(E14=4,Müllabfuhr!$AG$10,"")</f>
        <v/>
      </c>
      <c r="AI125" s="43" t="str">
        <f>IF(E14=5,Müllabfuhr!$AG$11,"")</f>
        <v/>
      </c>
      <c r="AJ125" s="43" t="str">
        <f>IF(E14=6,Müllabfuhr!$AG$12,"")</f>
        <v/>
      </c>
      <c r="AK125" s="43" t="str">
        <f>IF(E14=7,Müllabfuhr!$AG$13,"")</f>
        <v/>
      </c>
      <c r="AL125" s="43" t="str">
        <f>IF(E14=8,Müllabfuhr!$AG$14,"")</f>
        <v/>
      </c>
      <c r="AM125" s="43" t="str">
        <f>IF(E14=9,Müllabfuhr!$AG$15,"")</f>
        <v/>
      </c>
      <c r="AN125" s="43" t="str">
        <f>IF(E14=10,Müllabfuhr!$AG$16,"")</f>
        <v/>
      </c>
      <c r="AO125" s="43">
        <f t="shared" si="46"/>
        <v>0</v>
      </c>
      <c r="AP125" s="43"/>
      <c r="AQ125" s="43" t="str">
        <f>IF(E14=1,Müllabfuhr!$AI$7,"")</f>
        <v/>
      </c>
      <c r="AR125" s="43" t="str">
        <f>IF(E14=2,Müllabfuhr!$AI$8,"")</f>
        <v/>
      </c>
      <c r="AS125" s="43" t="str">
        <f>IF(E14=3,Müllabfuhr!$AI$9,"")</f>
        <v/>
      </c>
      <c r="AT125" s="43" t="str">
        <f>IF(E14=4,Müllabfuhr!$AI$10,"")</f>
        <v/>
      </c>
      <c r="AU125" s="43" t="str">
        <f>IF(E14=5,Müllabfuhr!$AI$11,"")</f>
        <v/>
      </c>
      <c r="AV125" s="43" t="str">
        <f>IF(E14=6,Müllabfuhr!$AI$12,"")</f>
        <v/>
      </c>
      <c r="AW125" s="43" t="str">
        <f>IF(E14=7,Müllabfuhr!$AI$13,"")</f>
        <v/>
      </c>
      <c r="AX125" s="43" t="str">
        <f>IF(E14=8,Müllabfuhr!$AI$14,"")</f>
        <v/>
      </c>
      <c r="AY125" s="43" t="str">
        <f>IF(E14=9,Müllabfuhr!$AI$15,"")</f>
        <v/>
      </c>
      <c r="AZ125" s="43" t="str">
        <f>IF(E14=10,Müllabfuhr!$AI$16,"")</f>
        <v/>
      </c>
      <c r="BA125" s="43">
        <f t="shared" si="47"/>
        <v>0</v>
      </c>
      <c r="BB125" s="43" t="str">
        <f>IF(P14=1,Müllabfuhr!$AI$7,"")</f>
        <v/>
      </c>
      <c r="BC125" s="43" t="str">
        <f>IF(E14=1,Müllabfuhr!$AJ$7,"")</f>
        <v/>
      </c>
      <c r="BD125" s="43" t="str">
        <f>IF(E14=2,Müllabfuhr!$AJ$8,"")</f>
        <v/>
      </c>
      <c r="BE125" s="43" t="str">
        <f>IF(E14=3,Müllabfuhr!$AJ$9,"")</f>
        <v/>
      </c>
      <c r="BF125" s="43" t="str">
        <f>IF(E14=4,Müllabfuhr!$AJ$10,"")</f>
        <v/>
      </c>
      <c r="BG125" s="43" t="str">
        <f>IF(E14=5,Müllabfuhr!$AJ$11,"")</f>
        <v/>
      </c>
      <c r="BH125" s="43" t="str">
        <f>IF(E14=6,Müllabfuhr!$AJ$12,"")</f>
        <v/>
      </c>
      <c r="BI125" s="43" t="str">
        <f>IF(E14=7,Müllabfuhr!$AJ$13,"")</f>
        <v/>
      </c>
      <c r="BJ125" s="43" t="str">
        <f>IF(E14=8,Müllabfuhr!$AJ$14,"")</f>
        <v/>
      </c>
      <c r="BK125" s="43" t="str">
        <f>IF(E14=9,Müllabfuhr!$AJ$15,"")</f>
        <v/>
      </c>
      <c r="BL125" s="43" t="str">
        <f>IF(E14=10,Müllabfuhr!$AJ$16,"")</f>
        <v/>
      </c>
      <c r="BM125" s="43">
        <f t="shared" si="48"/>
        <v>0</v>
      </c>
      <c r="BN125" s="43"/>
      <c r="BO125" s="43" t="str">
        <f>IF(E14=1,Müllabfuhr!$AH$7,"")</f>
        <v/>
      </c>
      <c r="BP125" s="43" t="str">
        <f>IF(E14=2,Müllabfuhr!$AH$8,"")</f>
        <v/>
      </c>
      <c r="BQ125" s="43" t="str">
        <f>IF(E14=3,Müllabfuhr!$AH$9,"")</f>
        <v/>
      </c>
      <c r="BR125" s="43" t="str">
        <f>IF(E14=4,Müllabfuhr!$AH$10,"")</f>
        <v/>
      </c>
      <c r="BS125" s="43" t="str">
        <f>IF(E14=5,Müllabfuhr!$AH$11,"")</f>
        <v/>
      </c>
      <c r="BT125" s="43" t="str">
        <f>IF(E14=6,Müllabfuhr!$AH$12,"")</f>
        <v/>
      </c>
      <c r="BU125" s="43" t="str">
        <f>IF(E14=7,Müllabfuhr!$AH$13,"")</f>
        <v/>
      </c>
      <c r="BV125" s="43" t="str">
        <f>IF(E14=8,Müllabfuhr!$AH$14,"")</f>
        <v/>
      </c>
      <c r="BW125" s="43" t="str">
        <f>IF(E14=9,Müllabfuhr!$AH$15,"")</f>
        <v/>
      </c>
      <c r="BX125" s="43" t="str">
        <f>IF(E14=10,Müllabfuhr!$AH$16,"")</f>
        <v/>
      </c>
      <c r="BY125" s="43">
        <f t="shared" si="49"/>
        <v>0</v>
      </c>
      <c r="BZ125" s="43"/>
      <c r="CA125" s="43"/>
      <c r="CB125" s="43"/>
      <c r="CC125" s="43"/>
      <c r="CD125" s="43"/>
      <c r="CE125" s="43"/>
      <c r="CF125" s="43"/>
      <c r="CG125" s="43"/>
      <c r="CH125" s="43"/>
      <c r="CI125" s="43"/>
      <c r="CJ125" s="43"/>
      <c r="CK125" s="43"/>
      <c r="CL125" s="43"/>
      <c r="CM125" s="43"/>
      <c r="CN125" s="43"/>
      <c r="CO125" s="43"/>
      <c r="CP125" s="43"/>
      <c r="CQ125" s="43"/>
      <c r="CR125" s="43"/>
      <c r="CS125" s="43"/>
      <c r="CT125" s="43"/>
      <c r="CU125" s="43"/>
      <c r="CV125" s="43"/>
      <c r="CW125" s="43"/>
      <c r="CX125" s="43"/>
      <c r="CY125" s="43"/>
      <c r="CZ125" s="43"/>
      <c r="DA125" s="43"/>
      <c r="DB125" s="43"/>
      <c r="DC125" s="43"/>
      <c r="DD125" s="43"/>
      <c r="DE125" s="43"/>
      <c r="DF125" s="43"/>
      <c r="DG125" s="43"/>
      <c r="DH125" s="43"/>
      <c r="DI125" s="43"/>
      <c r="DJ125" s="43"/>
      <c r="DK125" s="43" t="str">
        <f>IF(CJ14=3,Müllabfuhr!$AG$9,"")</f>
        <v/>
      </c>
      <c r="DL125" s="43" t="str">
        <f>IF(CJ14=4,Müllabfuhr!$AG$10,"")</f>
        <v/>
      </c>
      <c r="DM125" s="43" t="str">
        <f>IF(CJ14=5,Müllabfuhr!$AG$11,"")</f>
        <v/>
      </c>
    </row>
    <row r="126" spans="1:117" ht="81.75" hidden="1" customHeight="1" x14ac:dyDescent="0.2">
      <c r="A126" s="43"/>
      <c r="B126" s="43"/>
      <c r="C126" s="43"/>
      <c r="D126" s="43" t="str">
        <f>IF(E15=1,Müllabfuhr!$AE$7,"")</f>
        <v/>
      </c>
      <c r="E126" s="43" t="str">
        <f>IF(E15=2,Müllabfuhr!$AE$8,"")</f>
        <v/>
      </c>
      <c r="F126" s="43" t="str">
        <f>IF(E15=3,Müllabfuhr!$AE$9,"")</f>
        <v/>
      </c>
      <c r="G126" s="43" t="str">
        <f>IF(E15=4,Müllabfuhr!$AE$10,"")</f>
        <v/>
      </c>
      <c r="H126" s="43" t="str">
        <f>IF(E15=5,Müllabfuhr!$AE$11,"")</f>
        <v/>
      </c>
      <c r="I126" s="43" t="str">
        <f>IF(E15=6,Müllabfuhr!$AE$12,"")</f>
        <v/>
      </c>
      <c r="J126" s="43" t="str">
        <f>IF(E15=7,Müllabfuhr!$AE$13,"")</f>
        <v/>
      </c>
      <c r="K126" s="43" t="str">
        <f>IF(E15=8,Müllabfuhr!$AE$14,"")</f>
        <v/>
      </c>
      <c r="L126" s="43" t="str">
        <f>IF(E15=9,Müllabfuhr!$AE$15,"")</f>
        <v/>
      </c>
      <c r="M126" s="43" t="str">
        <f>IF(E15=10,Müllabfuhr!$AE$16,"")</f>
        <v/>
      </c>
      <c r="N126" s="43">
        <f t="shared" si="44"/>
        <v>0</v>
      </c>
      <c r="O126" s="43"/>
      <c r="P126" s="43" t="str">
        <f>IF(E15=1,Müllabfuhr!$AF$7,"")</f>
        <v/>
      </c>
      <c r="Q126" s="43" t="str">
        <f>IF(E15=2,Müllabfuhr!$AF$8,"")</f>
        <v/>
      </c>
      <c r="R126" s="43"/>
      <c r="S126" s="43" t="str">
        <f>IF(E15=3,Müllabfuhr!$AF$9,"")</f>
        <v/>
      </c>
      <c r="T126" s="43" t="str">
        <f>IF(E15=4,Müllabfuhr!$AF$10,"")</f>
        <v/>
      </c>
      <c r="U126" s="43" t="str">
        <f>IF(E15=5,Müllabfuhr!$AF$11,"")</f>
        <v/>
      </c>
      <c r="V126" s="43" t="str">
        <f>IF(E15=6,Müllabfuhr!$AF$12,"")</f>
        <v/>
      </c>
      <c r="W126" s="43" t="str">
        <f>IF(E15=7,Müllabfuhr!$AF$13,"")</f>
        <v/>
      </c>
      <c r="X126" s="43" t="str">
        <f>IF(E15=8,Müllabfuhr!$AF$14,"")</f>
        <v/>
      </c>
      <c r="Y126" s="43" t="str">
        <f>IF(E15=9,Müllabfuhr!$AF$15,"")</f>
        <v/>
      </c>
      <c r="Z126" s="43"/>
      <c r="AA126" s="43" t="str">
        <f>IF(E15=10,Müllabfuhr!$AF$16,"")</f>
        <v/>
      </c>
      <c r="AB126" s="43">
        <f t="shared" si="45"/>
        <v>0</v>
      </c>
      <c r="AC126" s="43"/>
      <c r="AD126" s="43"/>
      <c r="AE126" s="43" t="str">
        <f>IF(E15=1,Müllabfuhr!$AG$7,"")</f>
        <v/>
      </c>
      <c r="AF126" s="43" t="str">
        <f>IF(E15=2,Müllabfuhr!$AG$8,"")</f>
        <v/>
      </c>
      <c r="AG126" s="43" t="str">
        <f>IF(E15=3,Müllabfuhr!$AG$9,"")</f>
        <v/>
      </c>
      <c r="AH126" s="43" t="str">
        <f>IF(E15=4,Müllabfuhr!$AG$10,"")</f>
        <v/>
      </c>
      <c r="AI126" s="43" t="str">
        <f>IF(E15=5,Müllabfuhr!$AG$11,"")</f>
        <v/>
      </c>
      <c r="AJ126" s="43" t="str">
        <f>IF(E15=6,Müllabfuhr!$AG$12,"")</f>
        <v/>
      </c>
      <c r="AK126" s="43" t="str">
        <f>IF(E15=7,Müllabfuhr!$AG$13,"")</f>
        <v/>
      </c>
      <c r="AL126" s="43" t="str">
        <f>IF(E15=8,Müllabfuhr!$AG$14,"")</f>
        <v/>
      </c>
      <c r="AM126" s="43" t="str">
        <f>IF(E15=9,Müllabfuhr!$AG$15,"")</f>
        <v/>
      </c>
      <c r="AN126" s="43" t="str">
        <f>IF(E15=10,Müllabfuhr!$AG$16,"")</f>
        <v/>
      </c>
      <c r="AO126" s="43">
        <f t="shared" si="46"/>
        <v>0</v>
      </c>
      <c r="AP126" s="43"/>
      <c r="AQ126" s="43" t="str">
        <f>IF(E15=1,Müllabfuhr!$AI$7,"")</f>
        <v/>
      </c>
      <c r="AR126" s="43" t="str">
        <f>IF(E15=2,Müllabfuhr!$AI$8,"")</f>
        <v/>
      </c>
      <c r="AS126" s="43" t="str">
        <f>IF(E15=3,Müllabfuhr!$AI$9,"")</f>
        <v/>
      </c>
      <c r="AT126" s="43" t="str">
        <f>IF(E15=4,Müllabfuhr!$AI$10,"")</f>
        <v/>
      </c>
      <c r="AU126" s="43" t="str">
        <f>IF(E15=5,Müllabfuhr!$AI$11,"")</f>
        <v/>
      </c>
      <c r="AV126" s="43" t="str">
        <f>IF(E15=6,Müllabfuhr!$AI$12,"")</f>
        <v/>
      </c>
      <c r="AW126" s="43" t="str">
        <f>IF(E15=7,Müllabfuhr!$AI$13,"")</f>
        <v/>
      </c>
      <c r="AX126" s="43" t="str">
        <f>IF(E15=8,Müllabfuhr!$AI$14,"")</f>
        <v/>
      </c>
      <c r="AY126" s="43" t="str">
        <f>IF(E15=9,Müllabfuhr!$AI$15,"")</f>
        <v/>
      </c>
      <c r="AZ126" s="43" t="str">
        <f>IF(E15=10,Müllabfuhr!$AI$16,"")</f>
        <v/>
      </c>
      <c r="BA126" s="43">
        <f t="shared" si="47"/>
        <v>0</v>
      </c>
      <c r="BB126" s="43" t="str">
        <f>IF(P15=1,Müllabfuhr!$AI$7,"")</f>
        <v/>
      </c>
      <c r="BC126" s="43" t="str">
        <f>IF(E15=1,Müllabfuhr!$AJ$7,"")</f>
        <v/>
      </c>
      <c r="BD126" s="43" t="str">
        <f>IF(E15=2,Müllabfuhr!$AJ$8,"")</f>
        <v/>
      </c>
      <c r="BE126" s="43" t="str">
        <f>IF(E15=3,Müllabfuhr!$AJ$9,"")</f>
        <v/>
      </c>
      <c r="BF126" s="43" t="str">
        <f>IF(E15=4,Müllabfuhr!$AJ$10,"")</f>
        <v/>
      </c>
      <c r="BG126" s="43" t="str">
        <f>IF(E15=5,Müllabfuhr!$AJ$11,"")</f>
        <v/>
      </c>
      <c r="BH126" s="43" t="str">
        <f>IF(E15=6,Müllabfuhr!$AJ$12,"")</f>
        <v/>
      </c>
      <c r="BI126" s="43" t="str">
        <f>IF(E15=7,Müllabfuhr!$AJ$13,"")</f>
        <v/>
      </c>
      <c r="BJ126" s="43" t="str">
        <f>IF(E15=8,Müllabfuhr!$AJ$14,"")</f>
        <v/>
      </c>
      <c r="BK126" s="43" t="str">
        <f>IF(E15=9,Müllabfuhr!$AJ$15,"")</f>
        <v/>
      </c>
      <c r="BL126" s="43" t="str">
        <f>IF(E15=10,Müllabfuhr!$AJ$16,"")</f>
        <v/>
      </c>
      <c r="BM126" s="43">
        <f t="shared" si="48"/>
        <v>0</v>
      </c>
      <c r="BN126" s="43"/>
      <c r="BO126" s="43" t="str">
        <f>IF(E15=1,Müllabfuhr!$AH$7,"")</f>
        <v/>
      </c>
      <c r="BP126" s="43" t="str">
        <f>IF(E15=2,Müllabfuhr!$AH$8,"")</f>
        <v/>
      </c>
      <c r="BQ126" s="43" t="str">
        <f>IF(E15=3,Müllabfuhr!$AH$9,"")</f>
        <v/>
      </c>
      <c r="BR126" s="43" t="str">
        <f>IF(E15=4,Müllabfuhr!$AH$10,"")</f>
        <v/>
      </c>
      <c r="BS126" s="43" t="str">
        <f>IF(E15=5,Müllabfuhr!$AH$11,"")</f>
        <v/>
      </c>
      <c r="BT126" s="43" t="str">
        <f>IF(E15=6,Müllabfuhr!$AH$12,"")</f>
        <v/>
      </c>
      <c r="BU126" s="43" t="str">
        <f>IF(E15=7,Müllabfuhr!$AH$13,"")</f>
        <v/>
      </c>
      <c r="BV126" s="43" t="str">
        <f>IF(E15=8,Müllabfuhr!$AH$14,"")</f>
        <v/>
      </c>
      <c r="BW126" s="43" t="str">
        <f>IF(E15=9,Müllabfuhr!$AH$15,"")</f>
        <v/>
      </c>
      <c r="BX126" s="43" t="str">
        <f>IF(E15=10,Müllabfuhr!$AH$16,"")</f>
        <v/>
      </c>
      <c r="BY126" s="43">
        <f t="shared" si="49"/>
        <v>0</v>
      </c>
      <c r="BZ126" s="43"/>
      <c r="CA126" s="43"/>
      <c r="CB126" s="43"/>
      <c r="CC126" s="43"/>
      <c r="CD126" s="43"/>
      <c r="CE126" s="43"/>
      <c r="CF126" s="43"/>
      <c r="CG126" s="43"/>
      <c r="CH126" s="43"/>
      <c r="CI126" s="43"/>
      <c r="CJ126" s="43"/>
      <c r="CK126" s="43"/>
      <c r="CL126" s="43"/>
      <c r="CM126" s="43"/>
      <c r="CN126" s="43"/>
      <c r="CO126" s="43"/>
      <c r="CP126" s="43"/>
      <c r="CQ126" s="43"/>
      <c r="CR126" s="43"/>
      <c r="CS126" s="43"/>
      <c r="CT126" s="43"/>
      <c r="CU126" s="43"/>
      <c r="CV126" s="43"/>
      <c r="CW126" s="43"/>
      <c r="CX126" s="43"/>
      <c r="CY126" s="43"/>
      <c r="CZ126" s="43"/>
      <c r="DA126" s="43"/>
      <c r="DB126" s="43"/>
      <c r="DC126" s="43"/>
      <c r="DD126" s="43"/>
      <c r="DE126" s="43"/>
      <c r="DF126" s="43"/>
      <c r="DG126" s="43"/>
      <c r="DH126" s="43"/>
      <c r="DI126" s="43"/>
      <c r="DJ126" s="43"/>
      <c r="DK126" s="43" t="str">
        <f>IF(CJ15=3,Müllabfuhr!$AG$9,"")</f>
        <v/>
      </c>
      <c r="DL126" s="43" t="str">
        <f>IF(CJ15=4,Müllabfuhr!$AG$10,"")</f>
        <v/>
      </c>
      <c r="DM126" s="43" t="str">
        <f>IF(CJ15=5,Müllabfuhr!$AG$11,"")</f>
        <v/>
      </c>
    </row>
    <row r="127" spans="1:117" ht="81.75" hidden="1" customHeight="1" x14ac:dyDescent="0.2">
      <c r="A127" s="43"/>
      <c r="B127" s="43"/>
      <c r="C127" s="43"/>
      <c r="D127" s="43" t="str">
        <f>IF(E16=1,Müllabfuhr!$AE$7,"")</f>
        <v/>
      </c>
      <c r="E127" s="43" t="str">
        <f>IF(E16=2,Müllabfuhr!$AE$8,"")</f>
        <v/>
      </c>
      <c r="F127" s="43" t="str">
        <f>IF(E16=3,Müllabfuhr!$AE$9,"")</f>
        <v/>
      </c>
      <c r="G127" s="43" t="str">
        <f>IF(E16=4,Müllabfuhr!$AE$10,"")</f>
        <v/>
      </c>
      <c r="H127" s="43" t="str">
        <f>IF(E16=5,Müllabfuhr!$AE$11,"")</f>
        <v/>
      </c>
      <c r="I127" s="43" t="str">
        <f>IF(E16=6,Müllabfuhr!$AE$12,"")</f>
        <v/>
      </c>
      <c r="J127" s="43" t="str">
        <f>IF(E16=7,Müllabfuhr!$AE$13,"")</f>
        <v/>
      </c>
      <c r="K127" s="43" t="str">
        <f>IF(E16=8,Müllabfuhr!$AE$14,"")</f>
        <v/>
      </c>
      <c r="L127" s="43" t="str">
        <f>IF(E16=9,Müllabfuhr!$AE$15,"")</f>
        <v/>
      </c>
      <c r="M127" s="43" t="str">
        <f>IF(E16=10,Müllabfuhr!$AE$16,"")</f>
        <v/>
      </c>
      <c r="N127" s="43">
        <f t="shared" si="44"/>
        <v>0</v>
      </c>
      <c r="O127" s="43"/>
      <c r="P127" s="43" t="str">
        <f>IF(E16=1,Müllabfuhr!$AF$7,"")</f>
        <v/>
      </c>
      <c r="Q127" s="43" t="str">
        <f>IF(E16=2,Müllabfuhr!$AF$8,"")</f>
        <v/>
      </c>
      <c r="R127" s="43"/>
      <c r="S127" s="43" t="str">
        <f>IF(E16=3,Müllabfuhr!$AF$9,"")</f>
        <v/>
      </c>
      <c r="T127" s="43" t="str">
        <f>IF(E16=4,Müllabfuhr!$AF$10,"")</f>
        <v/>
      </c>
      <c r="U127" s="43" t="str">
        <f>IF(E16=5,Müllabfuhr!$AF$11,"")</f>
        <v/>
      </c>
      <c r="V127" s="43" t="str">
        <f>IF(E16=6,Müllabfuhr!$AF$12,"")</f>
        <v/>
      </c>
      <c r="W127" s="43" t="str">
        <f>IF(E16=7,Müllabfuhr!$AF$13,"")</f>
        <v/>
      </c>
      <c r="X127" s="43" t="str">
        <f>IF(E16=8,Müllabfuhr!$AF$14,"")</f>
        <v/>
      </c>
      <c r="Y127" s="43" t="str">
        <f>IF(E16=9,Müllabfuhr!$AF$15,"")</f>
        <v/>
      </c>
      <c r="Z127" s="43"/>
      <c r="AA127" s="43" t="str">
        <f>IF(E16=10,Müllabfuhr!$AF$16,"")</f>
        <v/>
      </c>
      <c r="AB127" s="43">
        <f t="shared" si="45"/>
        <v>0</v>
      </c>
      <c r="AC127" s="43"/>
      <c r="AD127" s="43"/>
      <c r="AE127" s="43" t="str">
        <f>IF(E16=1,Müllabfuhr!$AG$7,"")</f>
        <v/>
      </c>
      <c r="AF127" s="43" t="str">
        <f>IF(E16=2,Müllabfuhr!$AG$8,"")</f>
        <v/>
      </c>
      <c r="AG127" s="43" t="str">
        <f>IF(E16=3,Müllabfuhr!$AG$9,"")</f>
        <v/>
      </c>
      <c r="AH127" s="43" t="str">
        <f>IF(E16=4,Müllabfuhr!$AG$10,"")</f>
        <v/>
      </c>
      <c r="AI127" s="43" t="str">
        <f>IF(E16=5,Müllabfuhr!$AG$11,"")</f>
        <v/>
      </c>
      <c r="AJ127" s="43" t="str">
        <f>IF(E16=6,Müllabfuhr!$AG$12,"")</f>
        <v/>
      </c>
      <c r="AK127" s="43" t="str">
        <f>IF(E16=7,Müllabfuhr!$AG$13,"")</f>
        <v/>
      </c>
      <c r="AL127" s="43" t="str">
        <f>IF(E16=8,Müllabfuhr!$AG$14,"")</f>
        <v/>
      </c>
      <c r="AM127" s="43" t="str">
        <f>IF(E16=9,Müllabfuhr!$AG$15,"")</f>
        <v/>
      </c>
      <c r="AN127" s="43" t="str">
        <f>IF(E16=10,Müllabfuhr!$AG$16,"")</f>
        <v/>
      </c>
      <c r="AO127" s="43">
        <f t="shared" si="46"/>
        <v>0</v>
      </c>
      <c r="AP127" s="43"/>
      <c r="AQ127" s="43" t="str">
        <f>IF(E16=1,Müllabfuhr!$AI$7,"")</f>
        <v/>
      </c>
      <c r="AR127" s="43" t="str">
        <f>IF(E16=2,Müllabfuhr!$AI$8,"")</f>
        <v/>
      </c>
      <c r="AS127" s="43" t="str">
        <f>IF(E16=3,Müllabfuhr!$AI$9,"")</f>
        <v/>
      </c>
      <c r="AT127" s="43" t="str">
        <f>IF(E16=4,Müllabfuhr!$AI$10,"")</f>
        <v/>
      </c>
      <c r="AU127" s="43" t="str">
        <f>IF(E16=5,Müllabfuhr!$AI$11,"")</f>
        <v/>
      </c>
      <c r="AV127" s="43" t="str">
        <f>IF(E16=6,Müllabfuhr!$AI$12,"")</f>
        <v/>
      </c>
      <c r="AW127" s="43" t="str">
        <f>IF(E16=7,Müllabfuhr!$AI$13,"")</f>
        <v/>
      </c>
      <c r="AX127" s="43" t="str">
        <f>IF(E16=8,Müllabfuhr!$AI$14,"")</f>
        <v/>
      </c>
      <c r="AY127" s="43" t="str">
        <f>IF(E16=9,Müllabfuhr!$AI$15,"")</f>
        <v/>
      </c>
      <c r="AZ127" s="43" t="str">
        <f>IF(E16=10,Müllabfuhr!$AI$16,"")</f>
        <v/>
      </c>
      <c r="BA127" s="43">
        <f t="shared" si="47"/>
        <v>0</v>
      </c>
      <c r="BB127" s="43" t="str">
        <f>IF(P16=1,Müllabfuhr!$AI$7,"")</f>
        <v/>
      </c>
      <c r="BC127" s="43" t="str">
        <f>IF(E16=1,Müllabfuhr!$AJ$7,"")</f>
        <v/>
      </c>
      <c r="BD127" s="43" t="str">
        <f>IF(E16=2,Müllabfuhr!$AJ$8,"")</f>
        <v/>
      </c>
      <c r="BE127" s="43" t="str">
        <f>IF(E16=3,Müllabfuhr!$AJ$9,"")</f>
        <v/>
      </c>
      <c r="BF127" s="43" t="str">
        <f>IF(E16=4,Müllabfuhr!$AJ$10,"")</f>
        <v/>
      </c>
      <c r="BG127" s="43" t="str">
        <f>IF(E16=5,Müllabfuhr!$AJ$11,"")</f>
        <v/>
      </c>
      <c r="BH127" s="43" t="str">
        <f>IF(E16=6,Müllabfuhr!$AJ$12,"")</f>
        <v/>
      </c>
      <c r="BI127" s="43" t="str">
        <f>IF(E16=7,Müllabfuhr!$AJ$13,"")</f>
        <v/>
      </c>
      <c r="BJ127" s="43" t="str">
        <f>IF(E16=8,Müllabfuhr!$AJ$14,"")</f>
        <v/>
      </c>
      <c r="BK127" s="43" t="str">
        <f>IF(E16=9,Müllabfuhr!$AJ$15,"")</f>
        <v/>
      </c>
      <c r="BL127" s="43" t="str">
        <f>IF(E16=10,Müllabfuhr!$AJ$16,"")</f>
        <v/>
      </c>
      <c r="BM127" s="43">
        <f t="shared" si="48"/>
        <v>0</v>
      </c>
      <c r="BN127" s="43"/>
      <c r="BO127" s="43" t="str">
        <f>IF(E16=1,Müllabfuhr!$AH$7,"")</f>
        <v/>
      </c>
      <c r="BP127" s="43" t="str">
        <f>IF(E16=2,Müllabfuhr!$AH$8,"")</f>
        <v/>
      </c>
      <c r="BQ127" s="43" t="str">
        <f>IF(E16=3,Müllabfuhr!$AH$9,"")</f>
        <v/>
      </c>
      <c r="BR127" s="43" t="str">
        <f>IF(E16=4,Müllabfuhr!$AH$10,"")</f>
        <v/>
      </c>
      <c r="BS127" s="43" t="str">
        <f>IF(E16=5,Müllabfuhr!$AH$11,"")</f>
        <v/>
      </c>
      <c r="BT127" s="43" t="str">
        <f>IF(E16=6,Müllabfuhr!$AH$12,"")</f>
        <v/>
      </c>
      <c r="BU127" s="43" t="str">
        <f>IF(E16=7,Müllabfuhr!$AH$13,"")</f>
        <v/>
      </c>
      <c r="BV127" s="43" t="str">
        <f>IF(E16=8,Müllabfuhr!$AH$14,"")</f>
        <v/>
      </c>
      <c r="BW127" s="43" t="str">
        <f>IF(E16=9,Müllabfuhr!$AH$15,"")</f>
        <v/>
      </c>
      <c r="BX127" s="43" t="str">
        <f>IF(E16=10,Müllabfuhr!$AH$16,"")</f>
        <v/>
      </c>
      <c r="BY127" s="43">
        <f t="shared" si="49"/>
        <v>0</v>
      </c>
      <c r="BZ127" s="43"/>
      <c r="CA127" s="43"/>
      <c r="CB127" s="43"/>
      <c r="CC127" s="43"/>
      <c r="CD127" s="43"/>
      <c r="CE127" s="43"/>
      <c r="CF127" s="43"/>
      <c r="CG127" s="43"/>
      <c r="CH127" s="43"/>
      <c r="CI127" s="43"/>
      <c r="CJ127" s="43"/>
      <c r="CK127" s="43"/>
      <c r="CL127" s="43"/>
      <c r="CM127" s="43"/>
      <c r="CN127" s="43"/>
      <c r="CO127" s="43"/>
      <c r="CP127" s="43"/>
      <c r="CQ127" s="43"/>
      <c r="CR127" s="43"/>
      <c r="CS127" s="43"/>
      <c r="CT127" s="43"/>
      <c r="CU127" s="43"/>
      <c r="CV127" s="43"/>
      <c r="CW127" s="43"/>
      <c r="CX127" s="43"/>
      <c r="CY127" s="43"/>
      <c r="CZ127" s="43"/>
      <c r="DA127" s="43"/>
      <c r="DB127" s="43"/>
      <c r="DC127" s="43"/>
      <c r="DD127" s="43"/>
      <c r="DE127" s="43"/>
      <c r="DF127" s="43"/>
      <c r="DG127" s="43"/>
      <c r="DH127" s="43"/>
      <c r="DI127" s="43"/>
      <c r="DJ127" s="43"/>
      <c r="DK127" s="43" t="str">
        <f>IF(CJ16=3,Müllabfuhr!$AG$9,"")</f>
        <v/>
      </c>
      <c r="DL127" s="43" t="str">
        <f>IF(CJ16=4,Müllabfuhr!$AG$10,"")</f>
        <v/>
      </c>
      <c r="DM127" s="43" t="str">
        <f>IF(CJ16=5,Müllabfuhr!$AG$11,"")</f>
        <v/>
      </c>
    </row>
    <row r="128" spans="1:117" ht="81.75" hidden="1" customHeight="1" x14ac:dyDescent="0.2">
      <c r="A128" s="43"/>
      <c r="B128" s="43"/>
      <c r="C128" s="43"/>
      <c r="D128" s="43" t="str">
        <f>IF(E17=1,Müllabfuhr!$AE$7,"")</f>
        <v/>
      </c>
      <c r="E128" s="43" t="str">
        <f>IF(E17=2,Müllabfuhr!$AE$8,"")</f>
        <v/>
      </c>
      <c r="F128" s="43" t="str">
        <f>IF(E17=3,Müllabfuhr!$AE$9,"")</f>
        <v/>
      </c>
      <c r="G128" s="43" t="str">
        <f>IF(E17=4,Müllabfuhr!$AE$10,"")</f>
        <v/>
      </c>
      <c r="H128" s="43" t="str">
        <f>IF(E17=5,Müllabfuhr!$AE$11,"")</f>
        <v/>
      </c>
      <c r="I128" s="43" t="str">
        <f>IF(E17=6,Müllabfuhr!$AE$12,"")</f>
        <v/>
      </c>
      <c r="J128" s="43" t="str">
        <f>IF(E17=7,Müllabfuhr!$AE$13,"")</f>
        <v/>
      </c>
      <c r="K128" s="43" t="str">
        <f>IF(E17=8,Müllabfuhr!$AE$14,"")</f>
        <v/>
      </c>
      <c r="L128" s="43" t="str">
        <f>IF(E17=9,Müllabfuhr!$AE$15,"")</f>
        <v/>
      </c>
      <c r="M128" s="43" t="str">
        <f>IF(E17=10,Müllabfuhr!$AE$16,"")</f>
        <v/>
      </c>
      <c r="N128" s="43">
        <f t="shared" si="44"/>
        <v>0</v>
      </c>
      <c r="O128" s="43"/>
      <c r="P128" s="43" t="str">
        <f>IF(E17=1,Müllabfuhr!$AF$7,"")</f>
        <v/>
      </c>
      <c r="Q128" s="43" t="str">
        <f>IF(E17=2,Müllabfuhr!$AF$8,"")</f>
        <v/>
      </c>
      <c r="R128" s="43"/>
      <c r="S128" s="43" t="str">
        <f>IF(E17=3,Müllabfuhr!$AF$9,"")</f>
        <v/>
      </c>
      <c r="T128" s="43" t="str">
        <f>IF(E17=4,Müllabfuhr!$AF$10,"")</f>
        <v/>
      </c>
      <c r="U128" s="43" t="str">
        <f>IF(E17=5,Müllabfuhr!$AF$11,"")</f>
        <v/>
      </c>
      <c r="V128" s="43" t="str">
        <f>IF(E17=6,Müllabfuhr!$AF$12,"")</f>
        <v/>
      </c>
      <c r="W128" s="43" t="str">
        <f>IF(E17=7,Müllabfuhr!$AF$13,"")</f>
        <v/>
      </c>
      <c r="X128" s="43" t="str">
        <f>IF(E17=8,Müllabfuhr!$AF$14,"")</f>
        <v/>
      </c>
      <c r="Y128" s="43" t="str">
        <f>IF(E17=9,Müllabfuhr!$AF$15,"")</f>
        <v/>
      </c>
      <c r="Z128" s="43"/>
      <c r="AA128" s="43" t="str">
        <f>IF(E17=10,Müllabfuhr!$AF$16,"")</f>
        <v/>
      </c>
      <c r="AB128" s="43">
        <f t="shared" si="45"/>
        <v>0</v>
      </c>
      <c r="AC128" s="43"/>
      <c r="AD128" s="43"/>
      <c r="AE128" s="43" t="str">
        <f>IF(E17=1,Müllabfuhr!$AG$7,"")</f>
        <v/>
      </c>
      <c r="AF128" s="43" t="str">
        <f>IF(E17=2,Müllabfuhr!$AG$8,"")</f>
        <v/>
      </c>
      <c r="AG128" s="43" t="str">
        <f>IF(E17=3,Müllabfuhr!$AG$9,"")</f>
        <v/>
      </c>
      <c r="AH128" s="43" t="str">
        <f>IF(E17=4,Müllabfuhr!$AG$10,"")</f>
        <v/>
      </c>
      <c r="AI128" s="43" t="str">
        <f>IF(E17=5,Müllabfuhr!$AG$11,"")</f>
        <v/>
      </c>
      <c r="AJ128" s="43" t="str">
        <f>IF(E17=6,Müllabfuhr!$AG$12,"")</f>
        <v/>
      </c>
      <c r="AK128" s="43" t="str">
        <f>IF(E17=7,Müllabfuhr!$AG$13,"")</f>
        <v/>
      </c>
      <c r="AL128" s="43" t="str">
        <f>IF(E17=8,Müllabfuhr!$AG$14,"")</f>
        <v/>
      </c>
      <c r="AM128" s="43" t="str">
        <f>IF(E17=9,Müllabfuhr!$AG$15,"")</f>
        <v/>
      </c>
      <c r="AN128" s="43" t="str">
        <f>IF(E17=10,Müllabfuhr!$AG$16,"")</f>
        <v/>
      </c>
      <c r="AO128" s="43">
        <f t="shared" si="46"/>
        <v>0</v>
      </c>
      <c r="AP128" s="43"/>
      <c r="AQ128" s="43" t="str">
        <f>IF(E17=1,Müllabfuhr!$AI$7,"")</f>
        <v/>
      </c>
      <c r="AR128" s="43" t="str">
        <f>IF(E17=2,Müllabfuhr!$AI$8,"")</f>
        <v/>
      </c>
      <c r="AS128" s="43" t="str">
        <f>IF(E17=3,Müllabfuhr!$AI$9,"")</f>
        <v/>
      </c>
      <c r="AT128" s="43" t="str">
        <f>IF(E17=4,Müllabfuhr!$AI$10,"")</f>
        <v/>
      </c>
      <c r="AU128" s="43" t="str">
        <f>IF(E17=5,Müllabfuhr!$AI$11,"")</f>
        <v/>
      </c>
      <c r="AV128" s="43" t="str">
        <f>IF(E17=6,Müllabfuhr!$AI$12,"")</f>
        <v/>
      </c>
      <c r="AW128" s="43" t="str">
        <f>IF(E17=7,Müllabfuhr!$AI$13,"")</f>
        <v/>
      </c>
      <c r="AX128" s="43" t="str">
        <f>IF(E17=8,Müllabfuhr!$AI$14,"")</f>
        <v/>
      </c>
      <c r="AY128" s="43" t="str">
        <f>IF(E17=9,Müllabfuhr!$AI$15,"")</f>
        <v/>
      </c>
      <c r="AZ128" s="43" t="str">
        <f>IF(E17=10,Müllabfuhr!$AI$16,"")</f>
        <v/>
      </c>
      <c r="BA128" s="43">
        <f t="shared" si="47"/>
        <v>0</v>
      </c>
      <c r="BB128" s="43" t="str">
        <f>IF(P17=1,Müllabfuhr!$AI$7,"")</f>
        <v/>
      </c>
      <c r="BC128" s="43" t="str">
        <f>IF(E17=1,Müllabfuhr!$AJ$7,"")</f>
        <v/>
      </c>
      <c r="BD128" s="43" t="str">
        <f>IF(E17=2,Müllabfuhr!$AJ$8,"")</f>
        <v/>
      </c>
      <c r="BE128" s="43" t="str">
        <f>IF(E17=3,Müllabfuhr!$AJ$9,"")</f>
        <v/>
      </c>
      <c r="BF128" s="43" t="str">
        <f>IF(E17=4,Müllabfuhr!$AJ$10,"")</f>
        <v/>
      </c>
      <c r="BG128" s="43" t="str">
        <f>IF(E17=5,Müllabfuhr!$AJ$11,"")</f>
        <v/>
      </c>
      <c r="BH128" s="43" t="str">
        <f>IF(E17=6,Müllabfuhr!$AJ$12,"")</f>
        <v/>
      </c>
      <c r="BI128" s="43" t="str">
        <f>IF(E17=7,Müllabfuhr!$AJ$13,"")</f>
        <v/>
      </c>
      <c r="BJ128" s="43" t="str">
        <f>IF(E17=8,Müllabfuhr!$AJ$14,"")</f>
        <v/>
      </c>
      <c r="BK128" s="43" t="str">
        <f>IF(E17=9,Müllabfuhr!$AJ$15,"")</f>
        <v/>
      </c>
      <c r="BL128" s="43" t="str">
        <f>IF(E17=10,Müllabfuhr!$AJ$16,"")</f>
        <v/>
      </c>
      <c r="BM128" s="43">
        <f t="shared" si="48"/>
        <v>0</v>
      </c>
      <c r="BN128" s="43"/>
      <c r="BO128" s="43" t="str">
        <f>IF(E17=1,Müllabfuhr!$AH$7,"")</f>
        <v/>
      </c>
      <c r="BP128" s="43" t="str">
        <f>IF(E17=2,Müllabfuhr!$AH$8,"")</f>
        <v/>
      </c>
      <c r="BQ128" s="43" t="str">
        <f>IF(E17=3,Müllabfuhr!$AH$9,"")</f>
        <v/>
      </c>
      <c r="BR128" s="43" t="str">
        <f>IF(E17=4,Müllabfuhr!$AH$10,"")</f>
        <v/>
      </c>
      <c r="BS128" s="43" t="str">
        <f>IF(E17=5,Müllabfuhr!$AH$11,"")</f>
        <v/>
      </c>
      <c r="BT128" s="43" t="str">
        <f>IF(E17=6,Müllabfuhr!$AH$12,"")</f>
        <v/>
      </c>
      <c r="BU128" s="43" t="str">
        <f>IF(E17=7,Müllabfuhr!$AH$13,"")</f>
        <v/>
      </c>
      <c r="BV128" s="43" t="str">
        <f>IF(E17=8,Müllabfuhr!$AH$14,"")</f>
        <v/>
      </c>
      <c r="BW128" s="43" t="str">
        <f>IF(E17=9,Müllabfuhr!$AH$15,"")</f>
        <v/>
      </c>
      <c r="BX128" s="43" t="str">
        <f>IF(E17=10,Müllabfuhr!$AH$16,"")</f>
        <v/>
      </c>
      <c r="BY128" s="43">
        <f t="shared" si="49"/>
        <v>0</v>
      </c>
      <c r="BZ128" s="43"/>
      <c r="CA128" s="43"/>
      <c r="CB128" s="43"/>
      <c r="CC128" s="43"/>
      <c r="CD128" s="43"/>
      <c r="CE128" s="43"/>
      <c r="CF128" s="43"/>
      <c r="CG128" s="43"/>
      <c r="CH128" s="43"/>
      <c r="CI128" s="43"/>
      <c r="CJ128" s="43"/>
      <c r="CK128" s="43"/>
      <c r="CL128" s="43"/>
      <c r="CM128" s="43"/>
      <c r="CN128" s="43"/>
      <c r="CO128" s="43"/>
      <c r="CP128" s="43"/>
      <c r="CQ128" s="43"/>
      <c r="CR128" s="43"/>
      <c r="CS128" s="43"/>
      <c r="CT128" s="43"/>
      <c r="CU128" s="43"/>
      <c r="CV128" s="43"/>
      <c r="CW128" s="43"/>
      <c r="CX128" s="43"/>
      <c r="CY128" s="43"/>
      <c r="CZ128" s="43"/>
      <c r="DA128" s="43"/>
      <c r="DB128" s="43"/>
      <c r="DC128" s="43"/>
      <c r="DD128" s="43"/>
      <c r="DE128" s="43"/>
      <c r="DF128" s="43"/>
      <c r="DG128" s="43"/>
      <c r="DH128" s="43"/>
      <c r="DI128" s="43"/>
      <c r="DJ128" s="43"/>
      <c r="DK128" s="43" t="str">
        <f>IF(CJ17=3,Müllabfuhr!$AG$9,"")</f>
        <v/>
      </c>
      <c r="DL128" s="43" t="str">
        <f>IF(CJ17=4,Müllabfuhr!$AG$10,"")</f>
        <v/>
      </c>
      <c r="DM128" s="43" t="str">
        <f>IF(CJ17=5,Müllabfuhr!$AG$11,"")</f>
        <v/>
      </c>
    </row>
    <row r="129" spans="1:117" ht="81.75" hidden="1" customHeight="1" x14ac:dyDescent="0.2">
      <c r="A129" s="43"/>
      <c r="B129" s="43"/>
      <c r="C129" s="43"/>
      <c r="D129" s="43" t="str">
        <f>IF(E18=1,Müllabfuhr!$AE$7,"")</f>
        <v/>
      </c>
      <c r="E129" s="43" t="str">
        <f>IF(E18=2,Müllabfuhr!$AE$8,"")</f>
        <v/>
      </c>
      <c r="F129" s="43" t="str">
        <f>IF(E18=3,Müllabfuhr!$AE$9,"")</f>
        <v/>
      </c>
      <c r="G129" s="43" t="str">
        <f>IF(E18=4,Müllabfuhr!$AE$10,"")</f>
        <v/>
      </c>
      <c r="H129" s="43" t="str">
        <f>IF(E18=5,Müllabfuhr!$AE$11,"")</f>
        <v/>
      </c>
      <c r="I129" s="43" t="str">
        <f>IF(E18=6,Müllabfuhr!$AE$12,"")</f>
        <v/>
      </c>
      <c r="J129" s="43" t="str">
        <f>IF(E18=7,Müllabfuhr!$AE$13,"")</f>
        <v/>
      </c>
      <c r="K129" s="43" t="str">
        <f>IF(E18=8,Müllabfuhr!$AE$14,"")</f>
        <v/>
      </c>
      <c r="L129" s="43" t="str">
        <f>IF(E18=9,Müllabfuhr!$AE$15,"")</f>
        <v/>
      </c>
      <c r="M129" s="43" t="str">
        <f>IF(E18=10,Müllabfuhr!$AE$16,"")</f>
        <v/>
      </c>
      <c r="N129" s="43">
        <f t="shared" si="44"/>
        <v>0</v>
      </c>
      <c r="O129" s="43"/>
      <c r="P129" s="43" t="str">
        <f>IF(E18=1,Müllabfuhr!$AF$7,"")</f>
        <v/>
      </c>
      <c r="Q129" s="43" t="str">
        <f>IF(E18=2,Müllabfuhr!$AF$8,"")</f>
        <v/>
      </c>
      <c r="R129" s="43"/>
      <c r="S129" s="43" t="str">
        <f>IF(E18=3,Müllabfuhr!$AF$9,"")</f>
        <v/>
      </c>
      <c r="T129" s="43" t="str">
        <f>IF(E18=4,Müllabfuhr!$AF$10,"")</f>
        <v/>
      </c>
      <c r="U129" s="43" t="str">
        <f>IF(E18=5,Müllabfuhr!$AF$11,"")</f>
        <v/>
      </c>
      <c r="V129" s="43" t="str">
        <f>IF(E18=6,Müllabfuhr!$AF$12,"")</f>
        <v/>
      </c>
      <c r="W129" s="43" t="str">
        <f>IF(E18=7,Müllabfuhr!$AF$13,"")</f>
        <v/>
      </c>
      <c r="X129" s="43" t="str">
        <f>IF(E18=8,Müllabfuhr!$AF$14,"")</f>
        <v/>
      </c>
      <c r="Y129" s="43" t="str">
        <f>IF(E18=9,Müllabfuhr!$AF$15,"")</f>
        <v/>
      </c>
      <c r="Z129" s="43"/>
      <c r="AA129" s="43" t="str">
        <f>IF(E18=10,Müllabfuhr!$AF$16,"")</f>
        <v/>
      </c>
      <c r="AB129" s="43">
        <f t="shared" si="45"/>
        <v>0</v>
      </c>
      <c r="AC129" s="43"/>
      <c r="AD129" s="43"/>
      <c r="AE129" s="43" t="str">
        <f>IF(E18=1,Müllabfuhr!$AG$7,"")</f>
        <v/>
      </c>
      <c r="AF129" s="43" t="str">
        <f>IF(E18=2,Müllabfuhr!$AG$8,"")</f>
        <v/>
      </c>
      <c r="AG129" s="43" t="str">
        <f>IF(E18=3,Müllabfuhr!$AG$9,"")</f>
        <v/>
      </c>
      <c r="AH129" s="43" t="str">
        <f>IF(E18=4,Müllabfuhr!$AG$10,"")</f>
        <v/>
      </c>
      <c r="AI129" s="43" t="str">
        <f>IF(E18=5,Müllabfuhr!$AG$11,"")</f>
        <v/>
      </c>
      <c r="AJ129" s="43" t="str">
        <f>IF(E18=6,Müllabfuhr!$AG$12,"")</f>
        <v/>
      </c>
      <c r="AK129" s="43" t="str">
        <f>IF(E18=7,Müllabfuhr!$AG$13,"")</f>
        <v/>
      </c>
      <c r="AL129" s="43" t="str">
        <f>IF(E18=8,Müllabfuhr!$AG$14,"")</f>
        <v/>
      </c>
      <c r="AM129" s="43" t="str">
        <f>IF(E18=9,Müllabfuhr!$AG$15,"")</f>
        <v/>
      </c>
      <c r="AN129" s="43" t="str">
        <f>IF(E18=10,Müllabfuhr!$AG$16,"")</f>
        <v/>
      </c>
      <c r="AO129" s="43">
        <f t="shared" si="46"/>
        <v>0</v>
      </c>
      <c r="AP129" s="43"/>
      <c r="AQ129" s="43" t="str">
        <f>IF(E18=1,Müllabfuhr!$AI$7,"")</f>
        <v/>
      </c>
      <c r="AR129" s="43" t="str">
        <f>IF(E18=2,Müllabfuhr!$AI$8,"")</f>
        <v/>
      </c>
      <c r="AS129" s="43" t="str">
        <f>IF(E18=3,Müllabfuhr!$AI$9,"")</f>
        <v/>
      </c>
      <c r="AT129" s="43" t="str">
        <f>IF(E18=4,Müllabfuhr!$AI$10,"")</f>
        <v/>
      </c>
      <c r="AU129" s="43" t="str">
        <f>IF(E18=5,Müllabfuhr!$AI$11,"")</f>
        <v/>
      </c>
      <c r="AV129" s="43" t="str">
        <f>IF(E18=6,Müllabfuhr!$AI$12,"")</f>
        <v/>
      </c>
      <c r="AW129" s="43" t="str">
        <f>IF(E18=7,Müllabfuhr!$AI$13,"")</f>
        <v/>
      </c>
      <c r="AX129" s="43" t="str">
        <f>IF(E18=8,Müllabfuhr!$AI$14,"")</f>
        <v/>
      </c>
      <c r="AY129" s="43" t="str">
        <f>IF(E18=9,Müllabfuhr!$AI$15,"")</f>
        <v/>
      </c>
      <c r="AZ129" s="43" t="str">
        <f>IF(E18=10,Müllabfuhr!$AI$16,"")</f>
        <v/>
      </c>
      <c r="BA129" s="43">
        <f t="shared" si="47"/>
        <v>0</v>
      </c>
      <c r="BB129" s="43" t="str">
        <f>IF(P18=1,Müllabfuhr!$AI$7,"")</f>
        <v/>
      </c>
      <c r="BC129" s="43" t="str">
        <f>IF(E18=1,Müllabfuhr!$AJ$7,"")</f>
        <v/>
      </c>
      <c r="BD129" s="43" t="str">
        <f>IF(E18=2,Müllabfuhr!$AJ$8,"")</f>
        <v/>
      </c>
      <c r="BE129" s="43" t="str">
        <f>IF(E18=3,Müllabfuhr!$AJ$9,"")</f>
        <v/>
      </c>
      <c r="BF129" s="43" t="str">
        <f>IF(E18=4,Müllabfuhr!$AJ$10,"")</f>
        <v/>
      </c>
      <c r="BG129" s="43" t="str">
        <f>IF(E18=5,Müllabfuhr!$AJ$11,"")</f>
        <v/>
      </c>
      <c r="BH129" s="43" t="str">
        <f>IF(E18=6,Müllabfuhr!$AJ$12,"")</f>
        <v/>
      </c>
      <c r="BI129" s="43" t="str">
        <f>IF(E18=7,Müllabfuhr!$AJ$13,"")</f>
        <v/>
      </c>
      <c r="BJ129" s="43" t="str">
        <f>IF(E18=8,Müllabfuhr!$AJ$14,"")</f>
        <v/>
      </c>
      <c r="BK129" s="43" t="str">
        <f>IF(E18=9,Müllabfuhr!$AJ$15,"")</f>
        <v/>
      </c>
      <c r="BL129" s="43" t="str">
        <f>IF(E18=10,Müllabfuhr!$AJ$16,"")</f>
        <v/>
      </c>
      <c r="BM129" s="43">
        <f t="shared" si="48"/>
        <v>0</v>
      </c>
      <c r="BN129" s="43"/>
      <c r="BO129" s="43" t="str">
        <f>IF(E18=1,Müllabfuhr!$AH$7,"")</f>
        <v/>
      </c>
      <c r="BP129" s="43" t="str">
        <f>IF(E18=2,Müllabfuhr!$AH$8,"")</f>
        <v/>
      </c>
      <c r="BQ129" s="43" t="str">
        <f>IF(E18=3,Müllabfuhr!$AH$9,"")</f>
        <v/>
      </c>
      <c r="BR129" s="43" t="str">
        <f>IF(E18=4,Müllabfuhr!$AH$10,"")</f>
        <v/>
      </c>
      <c r="BS129" s="43" t="str">
        <f>IF(E18=5,Müllabfuhr!$AH$11,"")</f>
        <v/>
      </c>
      <c r="BT129" s="43" t="str">
        <f>IF(E18=6,Müllabfuhr!$AH$12,"")</f>
        <v/>
      </c>
      <c r="BU129" s="43" t="str">
        <f>IF(E18=7,Müllabfuhr!$AH$13,"")</f>
        <v/>
      </c>
      <c r="BV129" s="43" t="str">
        <f>IF(E18=8,Müllabfuhr!$AH$14,"")</f>
        <v/>
      </c>
      <c r="BW129" s="43" t="str">
        <f>IF(E18=9,Müllabfuhr!$AH$15,"")</f>
        <v/>
      </c>
      <c r="BX129" s="43" t="str">
        <f>IF(E18=10,Müllabfuhr!$AH$16,"")</f>
        <v/>
      </c>
      <c r="BY129" s="43">
        <f t="shared" si="49"/>
        <v>0</v>
      </c>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c r="DD129" s="43"/>
      <c r="DE129" s="43"/>
      <c r="DF129" s="43"/>
      <c r="DG129" s="43"/>
      <c r="DH129" s="43"/>
      <c r="DI129" s="43"/>
      <c r="DJ129" s="43"/>
      <c r="DK129" s="43" t="str">
        <f>IF(CJ18=3,Müllabfuhr!$AG$9,"")</f>
        <v/>
      </c>
      <c r="DL129" s="43" t="str">
        <f>IF(CJ18=4,Müllabfuhr!$AG$10,"")</f>
        <v/>
      </c>
      <c r="DM129" s="43" t="str">
        <f>IF(CJ18=5,Müllabfuhr!$AG$11,"")</f>
        <v/>
      </c>
    </row>
    <row r="130" spans="1:117" hidden="1" x14ac:dyDescent="0.2">
      <c r="A130" s="43"/>
      <c r="B130" s="43"/>
      <c r="C130" s="43"/>
      <c r="D130" s="43" t="str">
        <f>IF(E19=1,Müllabfuhr!$AE$7,"")</f>
        <v/>
      </c>
      <c r="E130" s="43" t="str">
        <f>IF(E19=2,Müllabfuhr!$AE$8,"")</f>
        <v/>
      </c>
      <c r="F130" s="43" t="str">
        <f>IF(E19=3,Müllabfuhr!$AE$9,"")</f>
        <v/>
      </c>
      <c r="G130" s="43" t="str">
        <f>IF(E19=4,Müllabfuhr!$AE$10,"")</f>
        <v/>
      </c>
      <c r="H130" s="43" t="str">
        <f>IF(E19=5,Müllabfuhr!$AE$11,"")</f>
        <v/>
      </c>
      <c r="I130" s="43" t="str">
        <f>IF(E19=6,Müllabfuhr!$AE$12,"")</f>
        <v/>
      </c>
      <c r="J130" s="43" t="str">
        <f>IF(E19=7,Müllabfuhr!$AE$13,"")</f>
        <v/>
      </c>
      <c r="K130" s="43" t="str">
        <f>IF(E19=8,Müllabfuhr!$AE$14,"")</f>
        <v/>
      </c>
      <c r="L130" s="43" t="str">
        <f>IF(E19=9,Müllabfuhr!$AE$15,"")</f>
        <v/>
      </c>
      <c r="M130" s="43" t="str">
        <f>IF(E19=10,Müllabfuhr!$AE$16,"")</f>
        <v/>
      </c>
      <c r="N130" s="43">
        <f t="shared" si="44"/>
        <v>0</v>
      </c>
      <c r="O130" s="43"/>
      <c r="P130" s="43" t="str">
        <f>IF(E19=1,Müllabfuhr!$AF$7,"")</f>
        <v/>
      </c>
      <c r="Q130" s="43" t="str">
        <f>IF(E19=2,Müllabfuhr!$AF$8,"")</f>
        <v/>
      </c>
      <c r="R130" s="43"/>
      <c r="S130" s="43" t="str">
        <f>IF(E19=3,Müllabfuhr!$AF$9,"")</f>
        <v/>
      </c>
      <c r="T130" s="43" t="str">
        <f>IF(E19=4,Müllabfuhr!$AF$10,"")</f>
        <v/>
      </c>
      <c r="U130" s="43" t="str">
        <f>IF(E19=5,Müllabfuhr!$AF$11,"")</f>
        <v/>
      </c>
      <c r="V130" s="43" t="str">
        <f>IF(E19=6,Müllabfuhr!$AF$12,"")</f>
        <v/>
      </c>
      <c r="W130" s="43" t="str">
        <f>IF(E19=7,Müllabfuhr!$AF$13,"")</f>
        <v/>
      </c>
      <c r="X130" s="43" t="str">
        <f>IF(E19=8,Müllabfuhr!$AF$14,"")</f>
        <v/>
      </c>
      <c r="Y130" s="43" t="str">
        <f>IF(E19=9,Müllabfuhr!$AF$15,"")</f>
        <v/>
      </c>
      <c r="Z130" s="43"/>
      <c r="AA130" s="43" t="str">
        <f>IF(E19=10,Müllabfuhr!$AF$16,"")</f>
        <v/>
      </c>
      <c r="AB130" s="43">
        <f t="shared" si="45"/>
        <v>0</v>
      </c>
      <c r="AC130" s="43"/>
      <c r="AD130" s="43"/>
      <c r="AE130" s="43" t="str">
        <f>IF(E19=1,Müllabfuhr!$AG$7,"")</f>
        <v/>
      </c>
      <c r="AF130" s="43" t="str">
        <f>IF(E19=2,Müllabfuhr!$AG$8,"")</f>
        <v/>
      </c>
      <c r="AG130" s="43" t="str">
        <f>IF(E19=3,Müllabfuhr!$AG$9,"")</f>
        <v/>
      </c>
      <c r="AH130" s="43" t="str">
        <f>IF(E19=4,Müllabfuhr!$AG$10,"")</f>
        <v/>
      </c>
      <c r="AI130" s="43" t="str">
        <f>IF(E19=5,Müllabfuhr!$AG$11,"")</f>
        <v/>
      </c>
      <c r="AJ130" s="43" t="str">
        <f>IF(E19=6,Müllabfuhr!$AG$12,"")</f>
        <v/>
      </c>
      <c r="AK130" s="43" t="str">
        <f>IF(E19=7,Müllabfuhr!$AG$13,"")</f>
        <v/>
      </c>
      <c r="AL130" s="43" t="str">
        <f>IF(E19=8,Müllabfuhr!$AG$14,"")</f>
        <v/>
      </c>
      <c r="AM130" s="43" t="str">
        <f>IF(E19=9,Müllabfuhr!$AG$15,"")</f>
        <v/>
      </c>
      <c r="AN130" s="43" t="str">
        <f>IF(E19=10,Müllabfuhr!$AG$16,"")</f>
        <v/>
      </c>
      <c r="AO130" s="43">
        <f t="shared" si="46"/>
        <v>0</v>
      </c>
      <c r="AP130" s="43"/>
      <c r="AQ130" s="43" t="str">
        <f>IF(E19=1,Müllabfuhr!$AI$7,"")</f>
        <v/>
      </c>
      <c r="AR130" s="43" t="str">
        <f>IF(E19=2,Müllabfuhr!$AI$8,"")</f>
        <v/>
      </c>
      <c r="AS130" s="43" t="str">
        <f>IF(E19=3,Müllabfuhr!$AI$9,"")</f>
        <v/>
      </c>
      <c r="AT130" s="43" t="str">
        <f>IF(E19=4,Müllabfuhr!$AI$10,"")</f>
        <v/>
      </c>
      <c r="AU130" s="43" t="str">
        <f>IF(E19=5,Müllabfuhr!$AI$11,"")</f>
        <v/>
      </c>
      <c r="AV130" s="43" t="str">
        <f>IF(E19=6,Müllabfuhr!$AI$12,"")</f>
        <v/>
      </c>
      <c r="AW130" s="43" t="str">
        <f>IF(E19=7,Müllabfuhr!$AI$13,"")</f>
        <v/>
      </c>
      <c r="AX130" s="43" t="str">
        <f>IF(E19=8,Müllabfuhr!$AI$14,"")</f>
        <v/>
      </c>
      <c r="AY130" s="43" t="str">
        <f>IF(E19=9,Müllabfuhr!$AI$15,"")</f>
        <v/>
      </c>
      <c r="AZ130" s="43" t="str">
        <f>IF(E19=10,Müllabfuhr!$AI$16,"")</f>
        <v/>
      </c>
      <c r="BA130" s="43">
        <f t="shared" si="47"/>
        <v>0</v>
      </c>
      <c r="BB130" s="43" t="str">
        <f>IF(P19=1,Müllabfuhr!$AI$7,"")</f>
        <v/>
      </c>
      <c r="BC130" s="43" t="str">
        <f>IF(E19=1,Müllabfuhr!$AJ$7,"")</f>
        <v/>
      </c>
      <c r="BD130" s="43" t="str">
        <f>IF(E19=2,Müllabfuhr!$AJ$8,"")</f>
        <v/>
      </c>
      <c r="BE130" s="43" t="str">
        <f>IF(E19=3,Müllabfuhr!$AJ$9,"")</f>
        <v/>
      </c>
      <c r="BF130" s="43" t="str">
        <f>IF(E19=4,Müllabfuhr!$AJ$10,"")</f>
        <v/>
      </c>
      <c r="BG130" s="43" t="str">
        <f>IF(E19=5,Müllabfuhr!$AJ$11,"")</f>
        <v/>
      </c>
      <c r="BH130" s="43" t="str">
        <f>IF(E19=6,Müllabfuhr!$AJ$12,"")</f>
        <v/>
      </c>
      <c r="BI130" s="43" t="str">
        <f>IF(E19=7,Müllabfuhr!$AJ$13,"")</f>
        <v/>
      </c>
      <c r="BJ130" s="43" t="str">
        <f>IF(E19=8,Müllabfuhr!$AJ$14,"")</f>
        <v/>
      </c>
      <c r="BK130" s="43" t="str">
        <f>IF(E19=9,Müllabfuhr!$AJ$15,"")</f>
        <v/>
      </c>
      <c r="BL130" s="43" t="str">
        <f>IF(E19=10,Müllabfuhr!$AJ$16,"")</f>
        <v/>
      </c>
      <c r="BM130" s="43">
        <f t="shared" si="48"/>
        <v>0</v>
      </c>
      <c r="BN130" s="43"/>
      <c r="BO130" s="43" t="str">
        <f>IF(E19=1,Müllabfuhr!$AH$7,"")</f>
        <v/>
      </c>
      <c r="BP130" s="43" t="str">
        <f>IF(E19=2,Müllabfuhr!$AH$8,"")</f>
        <v/>
      </c>
      <c r="BQ130" s="43" t="str">
        <f>IF(E19=3,Müllabfuhr!$AH$9,"")</f>
        <v/>
      </c>
      <c r="BR130" s="43" t="str">
        <f>IF(E19=4,Müllabfuhr!$AH$10,"")</f>
        <v/>
      </c>
      <c r="BS130" s="43" t="str">
        <f>IF(E19=5,Müllabfuhr!$AH$11,"")</f>
        <v/>
      </c>
      <c r="BT130" s="43" t="str">
        <f>IF(E19=6,Müllabfuhr!$AH$12,"")</f>
        <v/>
      </c>
      <c r="BU130" s="43" t="str">
        <f>IF(E19=7,Müllabfuhr!$AH$13,"")</f>
        <v/>
      </c>
      <c r="BV130" s="43" t="str">
        <f>IF(E19=8,Müllabfuhr!$AH$14,"")</f>
        <v/>
      </c>
      <c r="BW130" s="43" t="str">
        <f>IF(E19=9,Müllabfuhr!$AH$15,"")</f>
        <v/>
      </c>
      <c r="BX130" s="43" t="str">
        <f>IF(E19=10,Müllabfuhr!$AH$16,"")</f>
        <v/>
      </c>
      <c r="BY130" s="43">
        <f t="shared" si="49"/>
        <v>0</v>
      </c>
      <c r="BZ130" s="43"/>
      <c r="CA130" s="43"/>
      <c r="CB130" s="43"/>
      <c r="CC130" s="43"/>
      <c r="CD130" s="43"/>
      <c r="CE130" s="43"/>
      <c r="CF130" s="43"/>
      <c r="CG130" s="43"/>
      <c r="CH130" s="43"/>
      <c r="CI130" s="43"/>
      <c r="CJ130" s="43"/>
      <c r="CK130" s="43"/>
      <c r="CL130" s="43"/>
      <c r="CM130" s="43"/>
      <c r="CN130" s="43"/>
      <c r="CO130" s="43"/>
      <c r="CP130" s="43"/>
      <c r="CQ130" s="43"/>
      <c r="CR130" s="43"/>
      <c r="CS130" s="43"/>
      <c r="CT130" s="43"/>
      <c r="CU130" s="43"/>
      <c r="CV130" s="43"/>
      <c r="CW130" s="43"/>
      <c r="CX130" s="43"/>
      <c r="CY130" s="43"/>
      <c r="CZ130" s="43"/>
      <c r="DA130" s="43"/>
      <c r="DB130" s="43"/>
      <c r="DC130" s="43"/>
      <c r="DD130" s="43"/>
      <c r="DE130" s="43"/>
      <c r="DF130" s="43"/>
      <c r="DG130" s="43"/>
      <c r="DH130" s="43"/>
      <c r="DI130" s="43"/>
      <c r="DJ130" s="43"/>
      <c r="DK130" s="43" t="str">
        <f>IF(CJ19=3,Müllabfuhr!$AG$9,"")</f>
        <v/>
      </c>
      <c r="DL130" s="43" t="str">
        <f>IF(CJ19=4,Müllabfuhr!$AG$10,"")</f>
        <v/>
      </c>
      <c r="DM130" s="43" t="str">
        <f>IF(CJ19=5,Müllabfuhr!$AG$11,"")</f>
        <v/>
      </c>
    </row>
    <row r="131" spans="1:117" hidden="1" x14ac:dyDescent="0.2">
      <c r="A131" s="43"/>
      <c r="B131" s="43"/>
      <c r="C131" s="43"/>
      <c r="D131" s="43" t="str">
        <f>IF(E20=1,Müllabfuhr!$AE$7,"")</f>
        <v/>
      </c>
      <c r="E131" s="43" t="str">
        <f>IF(E20=2,Müllabfuhr!$AE$8,"")</f>
        <v/>
      </c>
      <c r="F131" s="43" t="str">
        <f>IF(E20=3,Müllabfuhr!$AE$9,"")</f>
        <v/>
      </c>
      <c r="G131" s="43" t="str">
        <f>IF(E20=4,Müllabfuhr!$AE$10,"")</f>
        <v/>
      </c>
      <c r="H131" s="43" t="str">
        <f>IF(E20=5,Müllabfuhr!$AE$11,"")</f>
        <v/>
      </c>
      <c r="I131" s="43" t="str">
        <f>IF(E20=6,Müllabfuhr!$AE$12,"")</f>
        <v/>
      </c>
      <c r="J131" s="43" t="str">
        <f>IF(E20=7,Müllabfuhr!$AE$13,"")</f>
        <v/>
      </c>
      <c r="K131" s="43" t="str">
        <f>IF(E20=8,Müllabfuhr!$AE$14,"")</f>
        <v/>
      </c>
      <c r="L131" s="43" t="str">
        <f>IF(E20=9,Müllabfuhr!$AE$15,"")</f>
        <v/>
      </c>
      <c r="M131" s="43" t="str">
        <f>IF(E20=10,Müllabfuhr!$AE$16,"")</f>
        <v/>
      </c>
      <c r="N131" s="43">
        <f t="shared" si="44"/>
        <v>0</v>
      </c>
      <c r="O131" s="43"/>
      <c r="P131" s="43" t="str">
        <f>IF(E20=1,Müllabfuhr!$AF$7,"")</f>
        <v/>
      </c>
      <c r="Q131" s="43" t="str">
        <f>IF(E20=2,Müllabfuhr!$AF$8,"")</f>
        <v/>
      </c>
      <c r="R131" s="43"/>
      <c r="S131" s="43" t="str">
        <f>IF(E20=3,Müllabfuhr!$AF$9,"")</f>
        <v/>
      </c>
      <c r="T131" s="43" t="str">
        <f>IF(E20=4,Müllabfuhr!$AF$10,"")</f>
        <v/>
      </c>
      <c r="U131" s="43" t="str">
        <f>IF(E20=5,Müllabfuhr!$AF$11,"")</f>
        <v/>
      </c>
      <c r="V131" s="43" t="str">
        <f>IF(E20=6,Müllabfuhr!$AF$12,"")</f>
        <v/>
      </c>
      <c r="W131" s="43" t="str">
        <f>IF(E20=7,Müllabfuhr!$AF$13,"")</f>
        <v/>
      </c>
      <c r="X131" s="43" t="str">
        <f>IF(E20=8,Müllabfuhr!$AF$14,"")</f>
        <v/>
      </c>
      <c r="Y131" s="43" t="str">
        <f>IF(E20=9,Müllabfuhr!$AF$15,"")</f>
        <v/>
      </c>
      <c r="Z131" s="43"/>
      <c r="AA131" s="43" t="str">
        <f>IF(E20=10,Müllabfuhr!$AF$16,"")</f>
        <v/>
      </c>
      <c r="AB131" s="43">
        <f t="shared" si="45"/>
        <v>0</v>
      </c>
      <c r="AC131" s="43"/>
      <c r="AD131" s="43"/>
      <c r="AE131" s="43" t="str">
        <f>IF(E20=1,Müllabfuhr!$AG$7,"")</f>
        <v/>
      </c>
      <c r="AF131" s="43" t="str">
        <f>IF(E20=2,Müllabfuhr!$AG$8,"")</f>
        <v/>
      </c>
      <c r="AG131" s="43" t="str">
        <f>IF(E20=3,Müllabfuhr!$AG$9,"")</f>
        <v/>
      </c>
      <c r="AH131" s="43" t="str">
        <f>IF(E20=4,Müllabfuhr!$AG$10,"")</f>
        <v/>
      </c>
      <c r="AI131" s="43" t="str">
        <f>IF(E20=5,Müllabfuhr!$AG$11,"")</f>
        <v/>
      </c>
      <c r="AJ131" s="43" t="str">
        <f>IF(E20=6,Müllabfuhr!$AG$12,"")</f>
        <v/>
      </c>
      <c r="AK131" s="43" t="str">
        <f>IF(E20=7,Müllabfuhr!$AG$13,"")</f>
        <v/>
      </c>
      <c r="AL131" s="43" t="str">
        <f>IF(E20=8,Müllabfuhr!$AG$14,"")</f>
        <v/>
      </c>
      <c r="AM131" s="43" t="str">
        <f>IF(E20=9,Müllabfuhr!$AG$15,"")</f>
        <v/>
      </c>
      <c r="AN131" s="43" t="str">
        <f>IF(E20=10,Müllabfuhr!$AG$16,"")</f>
        <v/>
      </c>
      <c r="AO131" s="43">
        <f t="shared" si="46"/>
        <v>0</v>
      </c>
      <c r="AP131" s="43"/>
      <c r="AQ131" s="43" t="str">
        <f>IF(E20=1,Müllabfuhr!$AI$7,"")</f>
        <v/>
      </c>
      <c r="AR131" s="43" t="str">
        <f>IF(E20=2,Müllabfuhr!$AI$8,"")</f>
        <v/>
      </c>
      <c r="AS131" s="43" t="str">
        <f>IF(E20=3,Müllabfuhr!$AI$9,"")</f>
        <v/>
      </c>
      <c r="AT131" s="43" t="str">
        <f>IF(E20=4,Müllabfuhr!$AI$10,"")</f>
        <v/>
      </c>
      <c r="AU131" s="43" t="str">
        <f>IF(E20=5,Müllabfuhr!$AI$11,"")</f>
        <v/>
      </c>
      <c r="AV131" s="43" t="str">
        <f>IF(E20=6,Müllabfuhr!$AI$12,"")</f>
        <v/>
      </c>
      <c r="AW131" s="43" t="str">
        <f>IF(E20=7,Müllabfuhr!$AI$13,"")</f>
        <v/>
      </c>
      <c r="AX131" s="43" t="str">
        <f>IF(E20=8,Müllabfuhr!$AI$14,"")</f>
        <v/>
      </c>
      <c r="AY131" s="43" t="str">
        <f>IF(E20=9,Müllabfuhr!$AI$15,"")</f>
        <v/>
      </c>
      <c r="AZ131" s="43" t="str">
        <f>IF(E20=10,Müllabfuhr!$AI$16,"")</f>
        <v/>
      </c>
      <c r="BA131" s="43">
        <f t="shared" si="47"/>
        <v>0</v>
      </c>
      <c r="BB131" s="43" t="str">
        <f>IF(P20=1,Müllabfuhr!$AI$7,"")</f>
        <v/>
      </c>
      <c r="BC131" s="43" t="str">
        <f>IF(E20=1,Müllabfuhr!$AJ$7,"")</f>
        <v/>
      </c>
      <c r="BD131" s="43" t="str">
        <f>IF(E20=2,Müllabfuhr!$AJ$8,"")</f>
        <v/>
      </c>
      <c r="BE131" s="43" t="str">
        <f>IF(E20=3,Müllabfuhr!$AJ$9,"")</f>
        <v/>
      </c>
      <c r="BF131" s="43" t="str">
        <f>IF(E20=4,Müllabfuhr!$AJ$10,"")</f>
        <v/>
      </c>
      <c r="BG131" s="43" t="str">
        <f>IF(E20=5,Müllabfuhr!$AJ$11,"")</f>
        <v/>
      </c>
      <c r="BH131" s="43" t="str">
        <f>IF(E20=6,Müllabfuhr!$AJ$12,"")</f>
        <v/>
      </c>
      <c r="BI131" s="43" t="str">
        <f>IF(E20=7,Müllabfuhr!$AJ$13,"")</f>
        <v/>
      </c>
      <c r="BJ131" s="43" t="str">
        <f>IF(E20=8,Müllabfuhr!$AJ$14,"")</f>
        <v/>
      </c>
      <c r="BK131" s="43" t="str">
        <f>IF(E20=9,Müllabfuhr!$AJ$15,"")</f>
        <v/>
      </c>
      <c r="BL131" s="43" t="str">
        <f>IF(E20=10,Müllabfuhr!$AJ$16,"")</f>
        <v/>
      </c>
      <c r="BM131" s="43">
        <f t="shared" si="48"/>
        <v>0</v>
      </c>
      <c r="BN131" s="43"/>
      <c r="BO131" s="43" t="str">
        <f>IF(E20=1,Müllabfuhr!$AH$7,"")</f>
        <v/>
      </c>
      <c r="BP131" s="43" t="str">
        <f>IF(E20=2,Müllabfuhr!$AH$8,"")</f>
        <v/>
      </c>
      <c r="BQ131" s="43" t="str">
        <f>IF(E20=3,Müllabfuhr!$AH$9,"")</f>
        <v/>
      </c>
      <c r="BR131" s="43" t="str">
        <f>IF(E20=4,Müllabfuhr!$AH$10,"")</f>
        <v/>
      </c>
      <c r="BS131" s="43" t="str">
        <f>IF(E20=5,Müllabfuhr!$AH$11,"")</f>
        <v/>
      </c>
      <c r="BT131" s="43" t="str">
        <f>IF(E20=6,Müllabfuhr!$AH$12,"")</f>
        <v/>
      </c>
      <c r="BU131" s="43" t="str">
        <f>IF(E20=7,Müllabfuhr!$AH$13,"")</f>
        <v/>
      </c>
      <c r="BV131" s="43" t="str">
        <f>IF(E20=8,Müllabfuhr!$AH$14,"")</f>
        <v/>
      </c>
      <c r="BW131" s="43" t="str">
        <f>IF(E20=9,Müllabfuhr!$AH$15,"")</f>
        <v/>
      </c>
      <c r="BX131" s="43" t="str">
        <f>IF(E20=10,Müllabfuhr!$AH$16,"")</f>
        <v/>
      </c>
      <c r="BY131" s="43">
        <f t="shared" si="49"/>
        <v>0</v>
      </c>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t="str">
        <f>IF(CJ20=3,Müllabfuhr!$AG$9,"")</f>
        <v/>
      </c>
      <c r="DL131" s="43" t="str">
        <f>IF(CJ20=4,Müllabfuhr!$AG$10,"")</f>
        <v/>
      </c>
      <c r="DM131" s="43" t="str">
        <f>IF(CJ20=5,Müllabfuhr!$AG$11,"")</f>
        <v/>
      </c>
    </row>
    <row r="132" spans="1:117" hidden="1" x14ac:dyDescent="0.2">
      <c r="A132" s="43"/>
      <c r="B132" s="43"/>
      <c r="C132" s="43"/>
      <c r="D132" s="43" t="str">
        <f>IF(E21=1,Müllabfuhr!$AE$7,"")</f>
        <v/>
      </c>
      <c r="E132" s="43" t="str">
        <f>IF(E21=2,Müllabfuhr!$AE$8,"")</f>
        <v/>
      </c>
      <c r="F132" s="43" t="str">
        <f>IF(E21=3,Müllabfuhr!$AE$9,"")</f>
        <v/>
      </c>
      <c r="G132" s="43" t="str">
        <f>IF(E21=4,Müllabfuhr!$AE$10,"")</f>
        <v/>
      </c>
      <c r="H132" s="43" t="str">
        <f>IF(E21=5,Müllabfuhr!$AE$11,"")</f>
        <v/>
      </c>
      <c r="I132" s="43" t="str">
        <f>IF(E21=6,Müllabfuhr!$AE$12,"")</f>
        <v/>
      </c>
      <c r="J132" s="43" t="str">
        <f>IF(E21=7,Müllabfuhr!$AE$13,"")</f>
        <v/>
      </c>
      <c r="K132" s="43" t="str">
        <f>IF(E21=8,Müllabfuhr!$AE$14,"")</f>
        <v/>
      </c>
      <c r="L132" s="43" t="str">
        <f>IF(E21=9,Müllabfuhr!$AE$15,"")</f>
        <v/>
      </c>
      <c r="M132" s="43" t="str">
        <f>IF(E21=10,Müllabfuhr!$AE$16,"")</f>
        <v/>
      </c>
      <c r="N132" s="43">
        <f t="shared" si="44"/>
        <v>0</v>
      </c>
      <c r="O132" s="43"/>
      <c r="P132" s="43" t="str">
        <f>IF(E21=1,Müllabfuhr!$AF$7,"")</f>
        <v/>
      </c>
      <c r="Q132" s="43" t="str">
        <f>IF(E21=2,Müllabfuhr!$AF$8,"")</f>
        <v/>
      </c>
      <c r="R132" s="43"/>
      <c r="S132" s="43" t="str">
        <f>IF(E21=3,Müllabfuhr!$AF$9,"")</f>
        <v/>
      </c>
      <c r="T132" s="43" t="str">
        <f>IF(E21=4,Müllabfuhr!$AF$10,"")</f>
        <v/>
      </c>
      <c r="U132" s="43" t="str">
        <f>IF(E21=5,Müllabfuhr!$AF$11,"")</f>
        <v/>
      </c>
      <c r="V132" s="43" t="str">
        <f>IF(E21=6,Müllabfuhr!$AF$12,"")</f>
        <v/>
      </c>
      <c r="W132" s="43" t="str">
        <f>IF(E21=7,Müllabfuhr!$AF$13,"")</f>
        <v/>
      </c>
      <c r="X132" s="43" t="str">
        <f>IF(E21=8,Müllabfuhr!$AF$14,"")</f>
        <v/>
      </c>
      <c r="Y132" s="43" t="str">
        <f>IF(E21=9,Müllabfuhr!$AF$15,"")</f>
        <v/>
      </c>
      <c r="Z132" s="43"/>
      <c r="AA132" s="43" t="str">
        <f>IF(E21=10,Müllabfuhr!$AF$16,"")</f>
        <v/>
      </c>
      <c r="AB132" s="43">
        <f t="shared" si="45"/>
        <v>0</v>
      </c>
      <c r="AC132" s="43"/>
      <c r="AD132" s="43"/>
      <c r="AE132" s="43" t="str">
        <f>IF(E21=1,Müllabfuhr!$AG$7,"")</f>
        <v/>
      </c>
      <c r="AF132" s="43" t="str">
        <f>IF(E21=2,Müllabfuhr!$AG$8,"")</f>
        <v/>
      </c>
      <c r="AG132" s="43" t="str">
        <f>IF(E21=3,Müllabfuhr!$AG$9,"")</f>
        <v/>
      </c>
      <c r="AH132" s="43" t="str">
        <f>IF(E21=4,Müllabfuhr!$AG$10,"")</f>
        <v/>
      </c>
      <c r="AI132" s="43" t="str">
        <f>IF(E21=5,Müllabfuhr!$AG$11,"")</f>
        <v/>
      </c>
      <c r="AJ132" s="43" t="str">
        <f>IF(E21=6,Müllabfuhr!$AG$12,"")</f>
        <v/>
      </c>
      <c r="AK132" s="43" t="str">
        <f>IF(E21=7,Müllabfuhr!$AG$13,"")</f>
        <v/>
      </c>
      <c r="AL132" s="43" t="str">
        <f>IF(E21=8,Müllabfuhr!$AG$14,"")</f>
        <v/>
      </c>
      <c r="AM132" s="43" t="str">
        <f>IF(E21=9,Müllabfuhr!$AG$15,"")</f>
        <v/>
      </c>
      <c r="AN132" s="43" t="str">
        <f>IF(E21=10,Müllabfuhr!$AG$16,"")</f>
        <v/>
      </c>
      <c r="AO132" s="43">
        <f t="shared" si="46"/>
        <v>0</v>
      </c>
      <c r="AP132" s="43"/>
      <c r="AQ132" s="43" t="str">
        <f>IF(E21=1,Müllabfuhr!$AI$7,"")</f>
        <v/>
      </c>
      <c r="AR132" s="43" t="str">
        <f>IF(E21=2,Müllabfuhr!$AI$8,"")</f>
        <v/>
      </c>
      <c r="AS132" s="43" t="str">
        <f>IF(E21=3,Müllabfuhr!$AI$9,"")</f>
        <v/>
      </c>
      <c r="AT132" s="43" t="str">
        <f>IF(E21=4,Müllabfuhr!$AI$10,"")</f>
        <v/>
      </c>
      <c r="AU132" s="43" t="str">
        <f>IF(E21=5,Müllabfuhr!$AI$11,"")</f>
        <v/>
      </c>
      <c r="AV132" s="43" t="str">
        <f>IF(E21=6,Müllabfuhr!$AI$12,"")</f>
        <v/>
      </c>
      <c r="AW132" s="43" t="str">
        <f>IF(E21=7,Müllabfuhr!$AI$13,"")</f>
        <v/>
      </c>
      <c r="AX132" s="43" t="str">
        <f>IF(E21=8,Müllabfuhr!$AI$14,"")</f>
        <v/>
      </c>
      <c r="AY132" s="43" t="str">
        <f>IF(E21=9,Müllabfuhr!$AI$15,"")</f>
        <v/>
      </c>
      <c r="AZ132" s="43" t="str">
        <f>IF(E21=10,Müllabfuhr!$AI$16,"")</f>
        <v/>
      </c>
      <c r="BA132" s="43">
        <f t="shared" si="47"/>
        <v>0</v>
      </c>
      <c r="BB132" s="43" t="str">
        <f>IF(P21=1,Müllabfuhr!$AI$7,"")</f>
        <v/>
      </c>
      <c r="BC132" s="43" t="str">
        <f>IF(E21=1,Müllabfuhr!$AJ$7,"")</f>
        <v/>
      </c>
      <c r="BD132" s="43" t="str">
        <f>IF(E21=2,Müllabfuhr!$AJ$8,"")</f>
        <v/>
      </c>
      <c r="BE132" s="43" t="str">
        <f>IF(E21=3,Müllabfuhr!$AJ$9,"")</f>
        <v/>
      </c>
      <c r="BF132" s="43" t="str">
        <f>IF(E21=4,Müllabfuhr!$AJ$10,"")</f>
        <v/>
      </c>
      <c r="BG132" s="43" t="str">
        <f>IF(E21=5,Müllabfuhr!$AJ$11,"")</f>
        <v/>
      </c>
      <c r="BH132" s="43" t="str">
        <f>IF(E21=6,Müllabfuhr!$AJ$12,"")</f>
        <v/>
      </c>
      <c r="BI132" s="43" t="str">
        <f>IF(E21=7,Müllabfuhr!$AJ$13,"")</f>
        <v/>
      </c>
      <c r="BJ132" s="43" t="str">
        <f>IF(E21=8,Müllabfuhr!$AJ$14,"")</f>
        <v/>
      </c>
      <c r="BK132" s="43" t="str">
        <f>IF(E21=9,Müllabfuhr!$AJ$15,"")</f>
        <v/>
      </c>
      <c r="BL132" s="43" t="str">
        <f>IF(E21=10,Müllabfuhr!$AJ$16,"")</f>
        <v/>
      </c>
      <c r="BM132" s="43">
        <f t="shared" si="48"/>
        <v>0</v>
      </c>
      <c r="BN132" s="43"/>
      <c r="BO132" s="43" t="str">
        <f>IF(E21=1,Müllabfuhr!$AH$7,"")</f>
        <v/>
      </c>
      <c r="BP132" s="43" t="str">
        <f>IF(E21=2,Müllabfuhr!$AH$8,"")</f>
        <v/>
      </c>
      <c r="BQ132" s="43" t="str">
        <f>IF(E21=3,Müllabfuhr!$AH$9,"")</f>
        <v/>
      </c>
      <c r="BR132" s="43" t="str">
        <f>IF(E21=4,Müllabfuhr!$AH$10,"")</f>
        <v/>
      </c>
      <c r="BS132" s="43" t="str">
        <f>IF(E21=5,Müllabfuhr!$AH$11,"")</f>
        <v/>
      </c>
      <c r="BT132" s="43" t="str">
        <f>IF(E21=6,Müllabfuhr!$AH$12,"")</f>
        <v/>
      </c>
      <c r="BU132" s="43" t="str">
        <f>IF(E21=7,Müllabfuhr!$AH$13,"")</f>
        <v/>
      </c>
      <c r="BV132" s="43" t="str">
        <f>IF(E21=8,Müllabfuhr!$AH$14,"")</f>
        <v/>
      </c>
      <c r="BW132" s="43" t="str">
        <f>IF(E21=9,Müllabfuhr!$AH$15,"")</f>
        <v/>
      </c>
      <c r="BX132" s="43" t="str">
        <f>IF(E21=10,Müllabfuhr!$AH$16,"")</f>
        <v/>
      </c>
      <c r="BY132" s="43">
        <f t="shared" si="49"/>
        <v>0</v>
      </c>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t="str">
        <f>IF(CJ21=3,Müllabfuhr!$AG$9,"")</f>
        <v/>
      </c>
      <c r="DL132" s="43" t="str">
        <f>IF(CJ21=4,Müllabfuhr!$AG$10,"")</f>
        <v/>
      </c>
      <c r="DM132" s="43" t="str">
        <f>IF(CJ21=5,Müllabfuhr!$AG$11,"")</f>
        <v/>
      </c>
    </row>
    <row r="133" spans="1:117" hidden="1" x14ac:dyDescent="0.2">
      <c r="A133" s="43"/>
      <c r="B133" s="43"/>
      <c r="C133" s="43"/>
      <c r="D133" s="43" t="str">
        <f>IF(E22=1,Müllabfuhr!$AE$7,"")</f>
        <v/>
      </c>
      <c r="E133" s="43" t="str">
        <f>IF(E22=2,Müllabfuhr!$AE$8,"")</f>
        <v/>
      </c>
      <c r="F133" s="43" t="str">
        <f>IF(E22=3,Müllabfuhr!$AE$9,"")</f>
        <v/>
      </c>
      <c r="G133" s="43" t="str">
        <f>IF(E22=4,Müllabfuhr!$AE$10,"")</f>
        <v/>
      </c>
      <c r="H133" s="43" t="str">
        <f>IF(E22=5,Müllabfuhr!$AE$11,"")</f>
        <v/>
      </c>
      <c r="I133" s="43" t="str">
        <f>IF(E22=6,Müllabfuhr!$AE$12,"")</f>
        <v/>
      </c>
      <c r="J133" s="43" t="str">
        <f>IF(E22=7,Müllabfuhr!$AE$13,"")</f>
        <v/>
      </c>
      <c r="K133" s="43" t="str">
        <f>IF(E22=8,Müllabfuhr!$AE$14,"")</f>
        <v/>
      </c>
      <c r="L133" s="43" t="str">
        <f>IF(E22=9,Müllabfuhr!$AE$15,"")</f>
        <v/>
      </c>
      <c r="M133" s="43" t="str">
        <f>IF(E22=10,Müllabfuhr!$AE$16,"")</f>
        <v/>
      </c>
      <c r="N133" s="43">
        <f t="shared" si="44"/>
        <v>0</v>
      </c>
      <c r="O133" s="43"/>
      <c r="P133" s="43" t="str">
        <f>IF(E22=1,Müllabfuhr!$AF$7,"")</f>
        <v/>
      </c>
      <c r="Q133" s="43" t="str">
        <f>IF(E22=2,Müllabfuhr!$AF$8,"")</f>
        <v/>
      </c>
      <c r="R133" s="43"/>
      <c r="S133" s="43" t="str">
        <f>IF(E22=3,Müllabfuhr!$AF$9,"")</f>
        <v/>
      </c>
      <c r="T133" s="43" t="str">
        <f>IF(E22=4,Müllabfuhr!$AF$10,"")</f>
        <v/>
      </c>
      <c r="U133" s="43" t="str">
        <f>IF(E22=5,Müllabfuhr!$AF$11,"")</f>
        <v/>
      </c>
      <c r="V133" s="43" t="str">
        <f>IF(E22=6,Müllabfuhr!$AF$12,"")</f>
        <v/>
      </c>
      <c r="W133" s="43" t="str">
        <f>IF(E22=7,Müllabfuhr!$AF$13,"")</f>
        <v/>
      </c>
      <c r="X133" s="43" t="str">
        <f>IF(E22=8,Müllabfuhr!$AF$14,"")</f>
        <v/>
      </c>
      <c r="Y133" s="43" t="str">
        <f>IF(E22=9,Müllabfuhr!$AF$15,"")</f>
        <v/>
      </c>
      <c r="Z133" s="43"/>
      <c r="AA133" s="43" t="str">
        <f>IF(E22=10,Müllabfuhr!$AF$16,"")</f>
        <v/>
      </c>
      <c r="AB133" s="43">
        <f t="shared" si="45"/>
        <v>0</v>
      </c>
      <c r="AC133" s="43"/>
      <c r="AD133" s="43"/>
      <c r="AE133" s="43" t="str">
        <f>IF(E22=1,Müllabfuhr!$AG$7,"")</f>
        <v/>
      </c>
      <c r="AF133" s="43" t="str">
        <f>IF(E22=2,Müllabfuhr!$AG$8,"")</f>
        <v/>
      </c>
      <c r="AG133" s="43" t="str">
        <f>IF(E22=3,Müllabfuhr!$AG$9,"")</f>
        <v/>
      </c>
      <c r="AH133" s="43" t="str">
        <f>IF(E22=4,Müllabfuhr!$AG$10,"")</f>
        <v/>
      </c>
      <c r="AI133" s="43" t="str">
        <f>IF(E22=5,Müllabfuhr!$AG$11,"")</f>
        <v/>
      </c>
      <c r="AJ133" s="43" t="str">
        <f>IF(E22=6,Müllabfuhr!$AG$12,"")</f>
        <v/>
      </c>
      <c r="AK133" s="43" t="str">
        <f>IF(E22=7,Müllabfuhr!$AG$13,"")</f>
        <v/>
      </c>
      <c r="AL133" s="43" t="str">
        <f>IF(E22=8,Müllabfuhr!$AG$14,"")</f>
        <v/>
      </c>
      <c r="AM133" s="43" t="str">
        <f>IF(E22=9,Müllabfuhr!$AG$15,"")</f>
        <v/>
      </c>
      <c r="AN133" s="43" t="str">
        <f>IF(E22=10,Müllabfuhr!$AG$16,"")</f>
        <v/>
      </c>
      <c r="AO133" s="43">
        <f t="shared" si="46"/>
        <v>0</v>
      </c>
      <c r="AP133" s="43"/>
      <c r="AQ133" s="43" t="str">
        <f>IF(E22=1,Müllabfuhr!$AI$7,"")</f>
        <v/>
      </c>
      <c r="AR133" s="43" t="str">
        <f>IF(E22=2,Müllabfuhr!$AI$8,"")</f>
        <v/>
      </c>
      <c r="AS133" s="43" t="str">
        <f>IF(E22=3,Müllabfuhr!$AI$9,"")</f>
        <v/>
      </c>
      <c r="AT133" s="43" t="str">
        <f>IF(E22=4,Müllabfuhr!$AI$10,"")</f>
        <v/>
      </c>
      <c r="AU133" s="43" t="str">
        <f>IF(E22=5,Müllabfuhr!$AI$11,"")</f>
        <v/>
      </c>
      <c r="AV133" s="43" t="str">
        <f>IF(E22=6,Müllabfuhr!$AI$12,"")</f>
        <v/>
      </c>
      <c r="AW133" s="43" t="str">
        <f>IF(E22=7,Müllabfuhr!$AI$13,"")</f>
        <v/>
      </c>
      <c r="AX133" s="43" t="str">
        <f>IF(E22=8,Müllabfuhr!$AI$14,"")</f>
        <v/>
      </c>
      <c r="AY133" s="43" t="str">
        <f>IF(E22=9,Müllabfuhr!$AI$15,"")</f>
        <v/>
      </c>
      <c r="AZ133" s="43" t="str">
        <f>IF(E22=10,Müllabfuhr!$AI$16,"")</f>
        <v/>
      </c>
      <c r="BA133" s="43">
        <f t="shared" si="47"/>
        <v>0</v>
      </c>
      <c r="BB133" s="43" t="str">
        <f>IF(P22=1,Müllabfuhr!$AI$7,"")</f>
        <v/>
      </c>
      <c r="BC133" s="43" t="str">
        <f>IF(E22=1,Müllabfuhr!$AJ$7,"")</f>
        <v/>
      </c>
      <c r="BD133" s="43" t="str">
        <f>IF(E22=2,Müllabfuhr!$AJ$8,"")</f>
        <v/>
      </c>
      <c r="BE133" s="43" t="str">
        <f>IF(E22=3,Müllabfuhr!$AJ$9,"")</f>
        <v/>
      </c>
      <c r="BF133" s="43" t="str">
        <f>IF(E22=4,Müllabfuhr!$AJ$10,"")</f>
        <v/>
      </c>
      <c r="BG133" s="43" t="str">
        <f>IF(E22=5,Müllabfuhr!$AJ$11,"")</f>
        <v/>
      </c>
      <c r="BH133" s="43" t="str">
        <f>IF(E22=6,Müllabfuhr!$AJ$12,"")</f>
        <v/>
      </c>
      <c r="BI133" s="43" t="str">
        <f>IF(E22=7,Müllabfuhr!$AJ$13,"")</f>
        <v/>
      </c>
      <c r="BJ133" s="43" t="str">
        <f>IF(E22=8,Müllabfuhr!$AJ$14,"")</f>
        <v/>
      </c>
      <c r="BK133" s="43" t="str">
        <f>IF(E22=9,Müllabfuhr!$AJ$15,"")</f>
        <v/>
      </c>
      <c r="BL133" s="43" t="str">
        <f>IF(E22=10,Müllabfuhr!$AJ$16,"")</f>
        <v/>
      </c>
      <c r="BM133" s="43">
        <f t="shared" si="48"/>
        <v>0</v>
      </c>
      <c r="BN133" s="43"/>
      <c r="BO133" s="43" t="str">
        <f>IF(E22=1,Müllabfuhr!$AH$7,"")</f>
        <v/>
      </c>
      <c r="BP133" s="43" t="str">
        <f>IF(E22=2,Müllabfuhr!$AH$8,"")</f>
        <v/>
      </c>
      <c r="BQ133" s="43" t="str">
        <f>IF(E22=3,Müllabfuhr!$AH$9,"")</f>
        <v/>
      </c>
      <c r="BR133" s="43" t="str">
        <f>IF(E22=4,Müllabfuhr!$AH$10,"")</f>
        <v/>
      </c>
      <c r="BS133" s="43" t="str">
        <f>IF(E22=5,Müllabfuhr!$AH$11,"")</f>
        <v/>
      </c>
      <c r="BT133" s="43" t="str">
        <f>IF(E22=6,Müllabfuhr!$AH$12,"")</f>
        <v/>
      </c>
      <c r="BU133" s="43" t="str">
        <f>IF(E22=7,Müllabfuhr!$AH$13,"")</f>
        <v/>
      </c>
      <c r="BV133" s="43" t="str">
        <f>IF(E22=8,Müllabfuhr!$AH$14,"")</f>
        <v/>
      </c>
      <c r="BW133" s="43" t="str">
        <f>IF(E22=9,Müllabfuhr!$AH$15,"")</f>
        <v/>
      </c>
      <c r="BX133" s="43" t="str">
        <f>IF(E22=10,Müllabfuhr!$AH$16,"")</f>
        <v/>
      </c>
      <c r="BY133" s="43">
        <f t="shared" si="49"/>
        <v>0</v>
      </c>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t="str">
        <f>IF(CJ22=3,Müllabfuhr!$AG$9,"")</f>
        <v/>
      </c>
      <c r="DL133" s="43" t="str">
        <f>IF(CJ22=4,Müllabfuhr!$AG$10,"")</f>
        <v/>
      </c>
      <c r="DM133" s="43" t="str">
        <f>IF(CJ22=5,Müllabfuhr!$AG$11,"")</f>
        <v/>
      </c>
    </row>
    <row r="134" spans="1:117" hidden="1" x14ac:dyDescent="0.2">
      <c r="A134" s="43"/>
      <c r="B134" s="43"/>
      <c r="C134" s="43"/>
      <c r="D134" s="43" t="str">
        <f>IF(E23=1,Müllabfuhr!$AE$7,"")</f>
        <v/>
      </c>
      <c r="E134" s="43" t="str">
        <f>IF(E23=2,Müllabfuhr!$AE$8,"")</f>
        <v/>
      </c>
      <c r="F134" s="43" t="str">
        <f>IF(E23=3,Müllabfuhr!$AE$9,"")</f>
        <v/>
      </c>
      <c r="G134" s="43" t="str">
        <f>IF(E23=4,Müllabfuhr!$AE$10,"")</f>
        <v/>
      </c>
      <c r="H134" s="43" t="str">
        <f>IF(E23=5,Müllabfuhr!$AE$11,"")</f>
        <v/>
      </c>
      <c r="I134" s="43" t="str">
        <f>IF(E23=6,Müllabfuhr!$AE$12,"")</f>
        <v/>
      </c>
      <c r="J134" s="43" t="str">
        <f>IF(E23=7,Müllabfuhr!$AE$13,"")</f>
        <v/>
      </c>
      <c r="K134" s="43" t="str">
        <f>IF(E23=8,Müllabfuhr!$AE$14,"")</f>
        <v/>
      </c>
      <c r="L134" s="43" t="str">
        <f>IF(E23=9,Müllabfuhr!$AE$15,"")</f>
        <v/>
      </c>
      <c r="M134" s="43" t="str">
        <f>IF(E23=10,Müllabfuhr!$AE$16,"")</f>
        <v/>
      </c>
      <c r="N134" s="43">
        <f t="shared" si="44"/>
        <v>0</v>
      </c>
      <c r="O134" s="43"/>
      <c r="P134" s="43" t="str">
        <f>IF(E23=1,Müllabfuhr!$AF$7,"")</f>
        <v/>
      </c>
      <c r="Q134" s="43" t="str">
        <f>IF(E23=2,Müllabfuhr!$AF$8,"")</f>
        <v/>
      </c>
      <c r="R134" s="43"/>
      <c r="S134" s="43" t="str">
        <f>IF(E23=3,Müllabfuhr!$AF$9,"")</f>
        <v/>
      </c>
      <c r="T134" s="43" t="str">
        <f>IF(E23=4,Müllabfuhr!$AF$10,"")</f>
        <v/>
      </c>
      <c r="U134" s="43" t="str">
        <f>IF(E23=5,Müllabfuhr!$AF$11,"")</f>
        <v/>
      </c>
      <c r="V134" s="43" t="str">
        <f>IF(E23=6,Müllabfuhr!$AF$12,"")</f>
        <v/>
      </c>
      <c r="W134" s="43" t="str">
        <f>IF(E23=7,Müllabfuhr!$AF$13,"")</f>
        <v/>
      </c>
      <c r="X134" s="43" t="str">
        <f>IF(E23=8,Müllabfuhr!$AF$14,"")</f>
        <v/>
      </c>
      <c r="Y134" s="43" t="str">
        <f>IF(E23=9,Müllabfuhr!$AF$15,"")</f>
        <v/>
      </c>
      <c r="Z134" s="43"/>
      <c r="AA134" s="43" t="str">
        <f>IF(E23=10,Müllabfuhr!$AF$16,"")</f>
        <v/>
      </c>
      <c r="AB134" s="43">
        <f t="shared" si="45"/>
        <v>0</v>
      </c>
      <c r="AC134" s="43"/>
      <c r="AD134" s="43"/>
      <c r="AE134" s="43" t="str">
        <f>IF(E23=1,Müllabfuhr!$AG$7,"")</f>
        <v/>
      </c>
      <c r="AF134" s="43" t="str">
        <f>IF(E23=2,Müllabfuhr!$AG$8,"")</f>
        <v/>
      </c>
      <c r="AG134" s="43" t="str">
        <f>IF(E23=3,Müllabfuhr!$AG$9,"")</f>
        <v/>
      </c>
      <c r="AH134" s="43" t="str">
        <f>IF(E23=4,Müllabfuhr!$AG$10,"")</f>
        <v/>
      </c>
      <c r="AI134" s="43" t="str">
        <f>IF(E23=5,Müllabfuhr!$AG$11,"")</f>
        <v/>
      </c>
      <c r="AJ134" s="43" t="str">
        <f>IF(E23=6,Müllabfuhr!$AG$12,"")</f>
        <v/>
      </c>
      <c r="AK134" s="43" t="str">
        <f>IF(E23=7,Müllabfuhr!$AG$13,"")</f>
        <v/>
      </c>
      <c r="AL134" s="43" t="str">
        <f>IF(E23=8,Müllabfuhr!$AG$14,"")</f>
        <v/>
      </c>
      <c r="AM134" s="43" t="str">
        <f>IF(E23=9,Müllabfuhr!$AG$15,"")</f>
        <v/>
      </c>
      <c r="AN134" s="43" t="str">
        <f>IF(E23=10,Müllabfuhr!$AG$16,"")</f>
        <v/>
      </c>
      <c r="AO134" s="43">
        <f t="shared" si="46"/>
        <v>0</v>
      </c>
      <c r="AP134" s="43"/>
      <c r="AQ134" s="43" t="str">
        <f>IF(E23=1,Müllabfuhr!$AI$7,"")</f>
        <v/>
      </c>
      <c r="AR134" s="43" t="str">
        <f>IF(E23=2,Müllabfuhr!$AI$8,"")</f>
        <v/>
      </c>
      <c r="AS134" s="43" t="str">
        <f>IF(E23=3,Müllabfuhr!$AI$9,"")</f>
        <v/>
      </c>
      <c r="AT134" s="43" t="str">
        <f>IF(E23=4,Müllabfuhr!$AI$10,"")</f>
        <v/>
      </c>
      <c r="AU134" s="43" t="str">
        <f>IF(E23=5,Müllabfuhr!$AI$11,"")</f>
        <v/>
      </c>
      <c r="AV134" s="43" t="str">
        <f>IF(E23=6,Müllabfuhr!$AI$12,"")</f>
        <v/>
      </c>
      <c r="AW134" s="43" t="str">
        <f>IF(E23=7,Müllabfuhr!$AI$13,"")</f>
        <v/>
      </c>
      <c r="AX134" s="43" t="str">
        <f>IF(E23=8,Müllabfuhr!$AI$14,"")</f>
        <v/>
      </c>
      <c r="AY134" s="43" t="str">
        <f>IF(E23=9,Müllabfuhr!$AI$15,"")</f>
        <v/>
      </c>
      <c r="AZ134" s="43" t="str">
        <f>IF(E23=10,Müllabfuhr!$AI$16,"")</f>
        <v/>
      </c>
      <c r="BA134" s="43">
        <f t="shared" si="47"/>
        <v>0</v>
      </c>
      <c r="BB134" s="43" t="str">
        <f>IF(P23=1,Müllabfuhr!$AI$7,"")</f>
        <v/>
      </c>
      <c r="BC134" s="43" t="str">
        <f>IF(E23=1,Müllabfuhr!$AJ$7,"")</f>
        <v/>
      </c>
      <c r="BD134" s="43" t="str">
        <f>IF(E23=2,Müllabfuhr!$AJ$8,"")</f>
        <v/>
      </c>
      <c r="BE134" s="43" t="str">
        <f>IF(E23=3,Müllabfuhr!$AJ$9,"")</f>
        <v/>
      </c>
      <c r="BF134" s="43" t="str">
        <f>IF(E23=4,Müllabfuhr!$AJ$10,"")</f>
        <v/>
      </c>
      <c r="BG134" s="43" t="str">
        <f>IF(E23=5,Müllabfuhr!$AJ$11,"")</f>
        <v/>
      </c>
      <c r="BH134" s="43" t="str">
        <f>IF(E23=6,Müllabfuhr!$AJ$12,"")</f>
        <v/>
      </c>
      <c r="BI134" s="43" t="str">
        <f>IF(E23=7,Müllabfuhr!$AJ$13,"")</f>
        <v/>
      </c>
      <c r="BJ134" s="43" t="str">
        <f>IF(E23=8,Müllabfuhr!$AJ$14,"")</f>
        <v/>
      </c>
      <c r="BK134" s="43" t="str">
        <f>IF(E23=9,Müllabfuhr!$AJ$15,"")</f>
        <v/>
      </c>
      <c r="BL134" s="43" t="str">
        <f>IF(E23=10,Müllabfuhr!$AJ$16,"")</f>
        <v/>
      </c>
      <c r="BM134" s="43">
        <f t="shared" si="48"/>
        <v>0</v>
      </c>
      <c r="BN134" s="43"/>
      <c r="BO134" s="43" t="str">
        <f>IF(E23=1,Müllabfuhr!$AH$7,"")</f>
        <v/>
      </c>
      <c r="BP134" s="43" t="str">
        <f>IF(E23=2,Müllabfuhr!$AH$8,"")</f>
        <v/>
      </c>
      <c r="BQ134" s="43" t="str">
        <f>IF(E23=3,Müllabfuhr!$AH$9,"")</f>
        <v/>
      </c>
      <c r="BR134" s="43" t="str">
        <f>IF(E23=4,Müllabfuhr!$AH$10,"")</f>
        <v/>
      </c>
      <c r="BS134" s="43" t="str">
        <f>IF(E23=5,Müllabfuhr!$AH$11,"")</f>
        <v/>
      </c>
      <c r="BT134" s="43" t="str">
        <f>IF(E23=6,Müllabfuhr!$AH$12,"")</f>
        <v/>
      </c>
      <c r="BU134" s="43" t="str">
        <f>IF(E23=7,Müllabfuhr!$AH$13,"")</f>
        <v/>
      </c>
      <c r="BV134" s="43" t="str">
        <f>IF(E23=8,Müllabfuhr!$AH$14,"")</f>
        <v/>
      </c>
      <c r="BW134" s="43" t="str">
        <f>IF(E23=9,Müllabfuhr!$AH$15,"")</f>
        <v/>
      </c>
      <c r="BX134" s="43" t="str">
        <f>IF(E23=10,Müllabfuhr!$AH$16,"")</f>
        <v/>
      </c>
      <c r="BY134" s="43">
        <f t="shared" si="49"/>
        <v>0</v>
      </c>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t="str">
        <f>IF(CJ23=3,Müllabfuhr!$AG$9,"")</f>
        <v/>
      </c>
      <c r="DL134" s="43" t="str">
        <f>IF(CJ23=4,Müllabfuhr!$AG$10,"")</f>
        <v/>
      </c>
      <c r="DM134" s="43" t="str">
        <f>IF(CJ23=5,Müllabfuhr!$AG$11,"")</f>
        <v/>
      </c>
    </row>
    <row r="135" spans="1:117" hidden="1" x14ac:dyDescent="0.2">
      <c r="A135" s="43"/>
      <c r="B135" s="43"/>
      <c r="C135" s="43"/>
      <c r="D135" s="43" t="str">
        <f>IF(E24=1,Müllabfuhr!$AE$7,"")</f>
        <v/>
      </c>
      <c r="E135" s="43" t="str">
        <f>IF(E24=2,Müllabfuhr!$AE$8,"")</f>
        <v/>
      </c>
      <c r="F135" s="43" t="str">
        <f>IF(E24=3,Müllabfuhr!$AE$9,"")</f>
        <v/>
      </c>
      <c r="G135" s="43" t="str">
        <f>IF(E24=4,Müllabfuhr!$AE$10,"")</f>
        <v/>
      </c>
      <c r="H135" s="43" t="str">
        <f>IF(E24=5,Müllabfuhr!$AE$11,"")</f>
        <v/>
      </c>
      <c r="I135" s="43" t="str">
        <f>IF(E24=6,Müllabfuhr!$AE$12,"")</f>
        <v/>
      </c>
      <c r="J135" s="43" t="str">
        <f>IF(E24=7,Müllabfuhr!$AE$13,"")</f>
        <v/>
      </c>
      <c r="K135" s="43" t="str">
        <f>IF(E24=8,Müllabfuhr!$AE$14,"")</f>
        <v/>
      </c>
      <c r="L135" s="43" t="str">
        <f>IF(E24=9,Müllabfuhr!$AE$15,"")</f>
        <v/>
      </c>
      <c r="M135" s="43" t="str">
        <f>IF(E24=10,Müllabfuhr!$AE$16,"")</f>
        <v/>
      </c>
      <c r="N135" s="43">
        <f t="shared" si="44"/>
        <v>0</v>
      </c>
      <c r="O135" s="43"/>
      <c r="P135" s="43" t="str">
        <f>IF(E24=1,Müllabfuhr!$AF$7,"")</f>
        <v/>
      </c>
      <c r="Q135" s="43" t="str">
        <f>IF(E24=2,Müllabfuhr!$AF$8,"")</f>
        <v/>
      </c>
      <c r="R135" s="43"/>
      <c r="S135" s="43" t="str">
        <f>IF(E24=3,Müllabfuhr!$AF$9,"")</f>
        <v/>
      </c>
      <c r="T135" s="43" t="str">
        <f>IF(E24=4,Müllabfuhr!$AF$10,"")</f>
        <v/>
      </c>
      <c r="U135" s="43" t="str">
        <f>IF(E24=5,Müllabfuhr!$AF$11,"")</f>
        <v/>
      </c>
      <c r="V135" s="43" t="str">
        <f>IF(E24=6,Müllabfuhr!$AF$12,"")</f>
        <v/>
      </c>
      <c r="W135" s="43" t="str">
        <f>IF(E24=7,Müllabfuhr!$AF$13,"")</f>
        <v/>
      </c>
      <c r="X135" s="43" t="str">
        <f>IF(E24=8,Müllabfuhr!$AF$14,"")</f>
        <v/>
      </c>
      <c r="Y135" s="43" t="str">
        <f>IF(E24=9,Müllabfuhr!$AF$15,"")</f>
        <v/>
      </c>
      <c r="Z135" s="43"/>
      <c r="AA135" s="43" t="str">
        <f>IF(E24=10,Müllabfuhr!$AF$16,"")</f>
        <v/>
      </c>
      <c r="AB135" s="43">
        <f t="shared" si="45"/>
        <v>0</v>
      </c>
      <c r="AC135" s="43"/>
      <c r="AD135" s="43"/>
      <c r="AE135" s="43" t="str">
        <f>IF(E24=1,Müllabfuhr!$AG$7,"")</f>
        <v/>
      </c>
      <c r="AF135" s="43" t="str">
        <f>IF(E24=2,Müllabfuhr!$AG$8,"")</f>
        <v/>
      </c>
      <c r="AG135" s="43" t="str">
        <f>IF(E24=3,Müllabfuhr!$AG$9,"")</f>
        <v/>
      </c>
      <c r="AH135" s="43" t="str">
        <f>IF(E24=4,Müllabfuhr!$AG$10,"")</f>
        <v/>
      </c>
      <c r="AI135" s="43" t="str">
        <f>IF(E24=5,Müllabfuhr!$AG$11,"")</f>
        <v/>
      </c>
      <c r="AJ135" s="43" t="str">
        <f>IF(E24=6,Müllabfuhr!$AG$12,"")</f>
        <v/>
      </c>
      <c r="AK135" s="43" t="str">
        <f>IF(E24=7,Müllabfuhr!$AG$13,"")</f>
        <v/>
      </c>
      <c r="AL135" s="43" t="str">
        <f>IF(E24=8,Müllabfuhr!$AG$14,"")</f>
        <v/>
      </c>
      <c r="AM135" s="43" t="str">
        <f>IF(E24=9,Müllabfuhr!$AG$15,"")</f>
        <v/>
      </c>
      <c r="AN135" s="43" t="str">
        <f>IF(E24=10,Müllabfuhr!$AG$16,"")</f>
        <v/>
      </c>
      <c r="AO135" s="43">
        <f t="shared" si="46"/>
        <v>0</v>
      </c>
      <c r="AP135" s="43"/>
      <c r="AQ135" s="43" t="str">
        <f>IF(E24=1,Müllabfuhr!$AI$7,"")</f>
        <v/>
      </c>
      <c r="AR135" s="43" t="str">
        <f>IF(E24=2,Müllabfuhr!$AI$8,"")</f>
        <v/>
      </c>
      <c r="AS135" s="43" t="str">
        <f>IF(E24=3,Müllabfuhr!$AI$9,"")</f>
        <v/>
      </c>
      <c r="AT135" s="43" t="str">
        <f>IF(E24=4,Müllabfuhr!$AI$10,"")</f>
        <v/>
      </c>
      <c r="AU135" s="43" t="str">
        <f>IF(E24=5,Müllabfuhr!$AI$11,"")</f>
        <v/>
      </c>
      <c r="AV135" s="43" t="str">
        <f>IF(E24=6,Müllabfuhr!$AI$12,"")</f>
        <v/>
      </c>
      <c r="AW135" s="43" t="str">
        <f>IF(E24=7,Müllabfuhr!$AI$13,"")</f>
        <v/>
      </c>
      <c r="AX135" s="43" t="str">
        <f>IF(E24=8,Müllabfuhr!$AI$14,"")</f>
        <v/>
      </c>
      <c r="AY135" s="43" t="str">
        <f>IF(E24=9,Müllabfuhr!$AI$15,"")</f>
        <v/>
      </c>
      <c r="AZ135" s="43" t="str">
        <f>IF(E24=10,Müllabfuhr!$AI$16,"")</f>
        <v/>
      </c>
      <c r="BA135" s="43">
        <f t="shared" si="47"/>
        <v>0</v>
      </c>
      <c r="BB135" s="43" t="str">
        <f>IF(P24=1,Müllabfuhr!$AI$7,"")</f>
        <v/>
      </c>
      <c r="BC135" s="43" t="str">
        <f>IF(E24=1,Müllabfuhr!$AJ$7,"")</f>
        <v/>
      </c>
      <c r="BD135" s="43" t="str">
        <f>IF(E24=2,Müllabfuhr!$AJ$8,"")</f>
        <v/>
      </c>
      <c r="BE135" s="43" t="str">
        <f>IF(E24=3,Müllabfuhr!$AJ$9,"")</f>
        <v/>
      </c>
      <c r="BF135" s="43" t="str">
        <f>IF(E24=4,Müllabfuhr!$AJ$10,"")</f>
        <v/>
      </c>
      <c r="BG135" s="43" t="str">
        <f>IF(E24=5,Müllabfuhr!$AJ$11,"")</f>
        <v/>
      </c>
      <c r="BH135" s="43" t="str">
        <f>IF(E24=6,Müllabfuhr!$AJ$12,"")</f>
        <v/>
      </c>
      <c r="BI135" s="43" t="str">
        <f>IF(E24=7,Müllabfuhr!$AJ$13,"")</f>
        <v/>
      </c>
      <c r="BJ135" s="43" t="str">
        <f>IF(E24=8,Müllabfuhr!$AJ$14,"")</f>
        <v/>
      </c>
      <c r="BK135" s="43" t="str">
        <f>IF(E24=9,Müllabfuhr!$AJ$15,"")</f>
        <v/>
      </c>
      <c r="BL135" s="43" t="str">
        <f>IF(E24=10,Müllabfuhr!$AJ$16,"")</f>
        <v/>
      </c>
      <c r="BM135" s="43">
        <f t="shared" si="48"/>
        <v>0</v>
      </c>
      <c r="BN135" s="43"/>
      <c r="BO135" s="43" t="str">
        <f>IF(E24=1,Müllabfuhr!$AH$7,"")</f>
        <v/>
      </c>
      <c r="BP135" s="43" t="str">
        <f>IF(E24=2,Müllabfuhr!$AH$8,"")</f>
        <v/>
      </c>
      <c r="BQ135" s="43" t="str">
        <f>IF(E24=3,Müllabfuhr!$AH$9,"")</f>
        <v/>
      </c>
      <c r="BR135" s="43" t="str">
        <f>IF(E24=4,Müllabfuhr!$AH$10,"")</f>
        <v/>
      </c>
      <c r="BS135" s="43" t="str">
        <f>IF(E24=5,Müllabfuhr!$AH$11,"")</f>
        <v/>
      </c>
      <c r="BT135" s="43" t="str">
        <f>IF(E24=6,Müllabfuhr!$AH$12,"")</f>
        <v/>
      </c>
      <c r="BU135" s="43" t="str">
        <f>IF(E24=7,Müllabfuhr!$AH$13,"")</f>
        <v/>
      </c>
      <c r="BV135" s="43" t="str">
        <f>IF(E24=8,Müllabfuhr!$AH$14,"")</f>
        <v/>
      </c>
      <c r="BW135" s="43" t="str">
        <f>IF(E24=9,Müllabfuhr!$AH$15,"")</f>
        <v/>
      </c>
      <c r="BX135" s="43" t="str">
        <f>IF(E24=10,Müllabfuhr!$AH$16,"")</f>
        <v/>
      </c>
      <c r="BY135" s="43">
        <f t="shared" si="49"/>
        <v>0</v>
      </c>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t="str">
        <f>IF(CJ24=3,Müllabfuhr!$AG$9,"")</f>
        <v/>
      </c>
      <c r="DL135" s="43" t="str">
        <f>IF(CJ24=4,Müllabfuhr!$AG$10,"")</f>
        <v/>
      </c>
      <c r="DM135" s="43" t="str">
        <f>IF(CJ24=5,Müllabfuhr!$AG$11,"")</f>
        <v/>
      </c>
    </row>
    <row r="136" spans="1:117" hidden="1" x14ac:dyDescent="0.2">
      <c r="A136" s="43"/>
      <c r="B136" s="43"/>
      <c r="C136" s="43"/>
      <c r="D136" s="43" t="str">
        <f>IF(E25=1,Müllabfuhr!$AE$7,"")</f>
        <v/>
      </c>
      <c r="E136" s="43" t="str">
        <f>IF(E25=2,Müllabfuhr!$AE$8,"")</f>
        <v/>
      </c>
      <c r="F136" s="43" t="str">
        <f>IF(E25=3,Müllabfuhr!$AE$9,"")</f>
        <v/>
      </c>
      <c r="G136" s="43" t="str">
        <f>IF(E25=4,Müllabfuhr!$AE$10,"")</f>
        <v/>
      </c>
      <c r="H136" s="43" t="str">
        <f>IF(E25=5,Müllabfuhr!$AE$11,"")</f>
        <v/>
      </c>
      <c r="I136" s="43" t="str">
        <f>IF(E25=6,Müllabfuhr!$AE$12,"")</f>
        <v/>
      </c>
      <c r="J136" s="43" t="str">
        <f>IF(E25=7,Müllabfuhr!$AE$13,"")</f>
        <v/>
      </c>
      <c r="K136" s="43" t="str">
        <f>IF(E25=8,Müllabfuhr!$AE$14,"")</f>
        <v/>
      </c>
      <c r="L136" s="43" t="str">
        <f>IF(E25=9,Müllabfuhr!$AE$15,"")</f>
        <v/>
      </c>
      <c r="M136" s="43" t="str">
        <f>IF(E25=10,Müllabfuhr!$AE$16,"")</f>
        <v/>
      </c>
      <c r="N136" s="43">
        <f t="shared" si="44"/>
        <v>0</v>
      </c>
      <c r="O136" s="43"/>
      <c r="P136" s="43" t="str">
        <f>IF(E25=1,Müllabfuhr!$AF$7,"")</f>
        <v/>
      </c>
      <c r="Q136" s="43" t="str">
        <f>IF(E25=2,Müllabfuhr!$AF$8,"")</f>
        <v/>
      </c>
      <c r="R136" s="43"/>
      <c r="S136" s="43" t="str">
        <f>IF(E25=3,Müllabfuhr!$AF$9,"")</f>
        <v/>
      </c>
      <c r="T136" s="43" t="str">
        <f>IF(E25=4,Müllabfuhr!$AF$10,"")</f>
        <v/>
      </c>
      <c r="U136" s="43" t="str">
        <f>IF(E25=5,Müllabfuhr!$AF$11,"")</f>
        <v/>
      </c>
      <c r="V136" s="43" t="str">
        <f>IF(E25=6,Müllabfuhr!$AF$12,"")</f>
        <v/>
      </c>
      <c r="W136" s="43" t="str">
        <f>IF(E25=7,Müllabfuhr!$AF$13,"")</f>
        <v/>
      </c>
      <c r="X136" s="43" t="str">
        <f>IF(E25=8,Müllabfuhr!$AF$14,"")</f>
        <v/>
      </c>
      <c r="Y136" s="43" t="str">
        <f>IF(E25=9,Müllabfuhr!$AF$15,"")</f>
        <v/>
      </c>
      <c r="Z136" s="43"/>
      <c r="AA136" s="43" t="str">
        <f>IF(E25=10,Müllabfuhr!$AF$16,"")</f>
        <v/>
      </c>
      <c r="AB136" s="43">
        <f t="shared" si="45"/>
        <v>0</v>
      </c>
      <c r="AC136" s="43"/>
      <c r="AD136" s="43"/>
      <c r="AE136" s="43" t="str">
        <f>IF(E25=1,Müllabfuhr!$AG$7,"")</f>
        <v/>
      </c>
      <c r="AF136" s="43" t="str">
        <f>IF(E25=2,Müllabfuhr!$AG$8,"")</f>
        <v/>
      </c>
      <c r="AG136" s="43" t="str">
        <f>IF(E25=3,Müllabfuhr!$AG$9,"")</f>
        <v/>
      </c>
      <c r="AH136" s="43" t="str">
        <f>IF(E25=4,Müllabfuhr!$AG$10,"")</f>
        <v/>
      </c>
      <c r="AI136" s="43" t="str">
        <f>IF(E25=5,Müllabfuhr!$AG$11,"")</f>
        <v/>
      </c>
      <c r="AJ136" s="43" t="str">
        <f>IF(E25=6,Müllabfuhr!$AG$12,"")</f>
        <v/>
      </c>
      <c r="AK136" s="43" t="str">
        <f>IF(E25=7,Müllabfuhr!$AG$13,"")</f>
        <v/>
      </c>
      <c r="AL136" s="43" t="str">
        <f>IF(E25=8,Müllabfuhr!$AG$14,"")</f>
        <v/>
      </c>
      <c r="AM136" s="43" t="str">
        <f>IF(E25=9,Müllabfuhr!$AG$15,"")</f>
        <v/>
      </c>
      <c r="AN136" s="43" t="str">
        <f>IF(E25=10,Müllabfuhr!$AG$16,"")</f>
        <v/>
      </c>
      <c r="AO136" s="43">
        <f t="shared" si="46"/>
        <v>0</v>
      </c>
      <c r="AP136" s="43"/>
      <c r="AQ136" s="43" t="str">
        <f>IF(E25=1,Müllabfuhr!$AI$7,"")</f>
        <v/>
      </c>
      <c r="AR136" s="43" t="str">
        <f>IF(E25=2,Müllabfuhr!$AI$8,"")</f>
        <v/>
      </c>
      <c r="AS136" s="43" t="str">
        <f>IF(E25=3,Müllabfuhr!$AI$9,"")</f>
        <v/>
      </c>
      <c r="AT136" s="43" t="str">
        <f>IF(E25=4,Müllabfuhr!$AI$10,"")</f>
        <v/>
      </c>
      <c r="AU136" s="43" t="str">
        <f>IF(E25=5,Müllabfuhr!$AI$11,"")</f>
        <v/>
      </c>
      <c r="AV136" s="43" t="str">
        <f>IF(E25=6,Müllabfuhr!$AI$12,"")</f>
        <v/>
      </c>
      <c r="AW136" s="43" t="str">
        <f>IF(E25=7,Müllabfuhr!$AI$13,"")</f>
        <v/>
      </c>
      <c r="AX136" s="43" t="str">
        <f>IF(E25=8,Müllabfuhr!$AI$14,"")</f>
        <v/>
      </c>
      <c r="AY136" s="43" t="str">
        <f>IF(E25=9,Müllabfuhr!$AI$15,"")</f>
        <v/>
      </c>
      <c r="AZ136" s="43" t="str">
        <f>IF(E25=10,Müllabfuhr!$AI$16,"")</f>
        <v/>
      </c>
      <c r="BA136" s="43">
        <f t="shared" si="47"/>
        <v>0</v>
      </c>
      <c r="BB136" s="43" t="str">
        <f>IF(P25=1,Müllabfuhr!$AI$7,"")</f>
        <v/>
      </c>
      <c r="BC136" s="43" t="str">
        <f>IF(E25=1,Müllabfuhr!$AJ$7,"")</f>
        <v/>
      </c>
      <c r="BD136" s="43" t="str">
        <f>IF(E25=2,Müllabfuhr!$AJ$8,"")</f>
        <v/>
      </c>
      <c r="BE136" s="43" t="str">
        <f>IF(E25=3,Müllabfuhr!$AJ$9,"")</f>
        <v/>
      </c>
      <c r="BF136" s="43" t="str">
        <f>IF(E25=4,Müllabfuhr!$AJ$10,"")</f>
        <v/>
      </c>
      <c r="BG136" s="43" t="str">
        <f>IF(E25=5,Müllabfuhr!$AJ$11,"")</f>
        <v/>
      </c>
      <c r="BH136" s="43" t="str">
        <f>IF(E25=6,Müllabfuhr!$AJ$12,"")</f>
        <v/>
      </c>
      <c r="BI136" s="43" t="str">
        <f>IF(E25=7,Müllabfuhr!$AJ$13,"")</f>
        <v/>
      </c>
      <c r="BJ136" s="43" t="str">
        <f>IF(E25=8,Müllabfuhr!$AJ$14,"")</f>
        <v/>
      </c>
      <c r="BK136" s="43" t="str">
        <f>IF(E25=9,Müllabfuhr!$AJ$15,"")</f>
        <v/>
      </c>
      <c r="BL136" s="43" t="str">
        <f>IF(E25=10,Müllabfuhr!$AJ$16,"")</f>
        <v/>
      </c>
      <c r="BM136" s="43">
        <f t="shared" si="48"/>
        <v>0</v>
      </c>
      <c r="BN136" s="43"/>
      <c r="BO136" s="43" t="str">
        <f>IF(E25=1,Müllabfuhr!$AH$7,"")</f>
        <v/>
      </c>
      <c r="BP136" s="43" t="str">
        <f>IF(E25=2,Müllabfuhr!$AH$8,"")</f>
        <v/>
      </c>
      <c r="BQ136" s="43" t="str">
        <f>IF(E25=3,Müllabfuhr!$AH$9,"")</f>
        <v/>
      </c>
      <c r="BR136" s="43" t="str">
        <f>IF(E25=4,Müllabfuhr!$AH$10,"")</f>
        <v/>
      </c>
      <c r="BS136" s="43" t="str">
        <f>IF(E25=5,Müllabfuhr!$AH$11,"")</f>
        <v/>
      </c>
      <c r="BT136" s="43" t="str">
        <f>IF(E25=6,Müllabfuhr!$AH$12,"")</f>
        <v/>
      </c>
      <c r="BU136" s="43" t="str">
        <f>IF(E25=7,Müllabfuhr!$AH$13,"")</f>
        <v/>
      </c>
      <c r="BV136" s="43" t="str">
        <f>IF(E25=8,Müllabfuhr!$AH$14,"")</f>
        <v/>
      </c>
      <c r="BW136" s="43" t="str">
        <f>IF(E25=9,Müllabfuhr!$AH$15,"")</f>
        <v/>
      </c>
      <c r="BX136" s="43" t="str">
        <f>IF(E25=10,Müllabfuhr!$AH$16,"")</f>
        <v/>
      </c>
      <c r="BY136" s="43">
        <f t="shared" si="49"/>
        <v>0</v>
      </c>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t="str">
        <f>IF(CJ25=3,Müllabfuhr!$AG$9,"")</f>
        <v/>
      </c>
      <c r="DL136" s="43" t="str">
        <f>IF(CJ25=4,Müllabfuhr!$AG$10,"")</f>
        <v/>
      </c>
      <c r="DM136" s="43" t="str">
        <f>IF(CJ25=5,Müllabfuhr!$AG$11,"")</f>
        <v/>
      </c>
    </row>
    <row r="137" spans="1:117" hidden="1" x14ac:dyDescent="0.2">
      <c r="A137" s="43"/>
      <c r="B137" s="43"/>
      <c r="C137" s="43"/>
      <c r="D137" s="43" t="str">
        <f>IF(E26=1,Müllabfuhr!$AE$7,"")</f>
        <v/>
      </c>
      <c r="E137" s="43" t="str">
        <f>IF(E26=2,Müllabfuhr!$AE$8,"")</f>
        <v/>
      </c>
      <c r="F137" s="43" t="str">
        <f>IF(E26=3,Müllabfuhr!$AE$9,"")</f>
        <v/>
      </c>
      <c r="G137" s="43" t="str">
        <f>IF(E26=4,Müllabfuhr!$AE$10,"")</f>
        <v/>
      </c>
      <c r="H137" s="43" t="str">
        <f>IF(E26=5,Müllabfuhr!$AE$11,"")</f>
        <v/>
      </c>
      <c r="I137" s="43" t="str">
        <f>IF(E26=6,Müllabfuhr!$AE$12,"")</f>
        <v/>
      </c>
      <c r="J137" s="43" t="str">
        <f>IF(E26=7,Müllabfuhr!$AE$13,"")</f>
        <v/>
      </c>
      <c r="K137" s="43" t="str">
        <f>IF(E26=8,Müllabfuhr!$AE$14,"")</f>
        <v/>
      </c>
      <c r="L137" s="43" t="str">
        <f>IF(E26=9,Müllabfuhr!$AE$15,"")</f>
        <v/>
      </c>
      <c r="M137" s="43" t="str">
        <f>IF(E26=10,Müllabfuhr!$AE$16,"")</f>
        <v/>
      </c>
      <c r="N137" s="43">
        <f t="shared" si="44"/>
        <v>0</v>
      </c>
      <c r="O137" s="43"/>
      <c r="P137" s="43" t="str">
        <f>IF(E26=1,Müllabfuhr!$AF$7,"")</f>
        <v/>
      </c>
      <c r="Q137" s="43" t="str">
        <f>IF(E26=2,Müllabfuhr!$AF$8,"")</f>
        <v/>
      </c>
      <c r="R137" s="43"/>
      <c r="S137" s="43" t="str">
        <f>IF(E26=3,Müllabfuhr!$AF$9,"")</f>
        <v/>
      </c>
      <c r="T137" s="43" t="str">
        <f>IF(E26=4,Müllabfuhr!$AF$10,"")</f>
        <v/>
      </c>
      <c r="U137" s="43" t="str">
        <f>IF(E26=5,Müllabfuhr!$AF$11,"")</f>
        <v/>
      </c>
      <c r="V137" s="43" t="str">
        <f>IF(E26=6,Müllabfuhr!$AF$12,"")</f>
        <v/>
      </c>
      <c r="W137" s="43" t="str">
        <f>IF(E26=7,Müllabfuhr!$AF$13,"")</f>
        <v/>
      </c>
      <c r="X137" s="43" t="str">
        <f>IF(E26=8,Müllabfuhr!$AF$14,"")</f>
        <v/>
      </c>
      <c r="Y137" s="43" t="str">
        <f>IF(E26=9,Müllabfuhr!$AF$15,"")</f>
        <v/>
      </c>
      <c r="Z137" s="43"/>
      <c r="AA137" s="43" t="str">
        <f>IF(E26=10,Müllabfuhr!$AF$16,"")</f>
        <v/>
      </c>
      <c r="AB137" s="43">
        <f t="shared" si="45"/>
        <v>0</v>
      </c>
      <c r="AC137" s="43"/>
      <c r="AD137" s="43"/>
      <c r="AE137" s="43" t="str">
        <f>IF(E26=1,Müllabfuhr!$AG$7,"")</f>
        <v/>
      </c>
      <c r="AF137" s="43" t="str">
        <f>IF(E26=2,Müllabfuhr!$AG$8,"")</f>
        <v/>
      </c>
      <c r="AG137" s="43" t="str">
        <f>IF(E26=3,Müllabfuhr!$AG$9,"")</f>
        <v/>
      </c>
      <c r="AH137" s="43" t="str">
        <f>IF(E26=4,Müllabfuhr!$AG$10,"")</f>
        <v/>
      </c>
      <c r="AI137" s="43" t="str">
        <f>IF(E26=5,Müllabfuhr!$AG$11,"")</f>
        <v/>
      </c>
      <c r="AJ137" s="43" t="str">
        <f>IF(E26=6,Müllabfuhr!$AG$12,"")</f>
        <v/>
      </c>
      <c r="AK137" s="43" t="str">
        <f>IF(E26=7,Müllabfuhr!$AG$13,"")</f>
        <v/>
      </c>
      <c r="AL137" s="43" t="str">
        <f>IF(E26=8,Müllabfuhr!$AG$14,"")</f>
        <v/>
      </c>
      <c r="AM137" s="43" t="str">
        <f>IF(E26=9,Müllabfuhr!$AG$15,"")</f>
        <v/>
      </c>
      <c r="AN137" s="43" t="str">
        <f>IF(E26=10,Müllabfuhr!$AG$16,"")</f>
        <v/>
      </c>
      <c r="AO137" s="43">
        <f t="shared" si="46"/>
        <v>0</v>
      </c>
      <c r="AP137" s="43"/>
      <c r="AQ137" s="43" t="str">
        <f>IF(E26=1,Müllabfuhr!$AI$7,"")</f>
        <v/>
      </c>
      <c r="AR137" s="43" t="str">
        <f>IF(E26=2,Müllabfuhr!$AI$8,"")</f>
        <v/>
      </c>
      <c r="AS137" s="43" t="str">
        <f>IF(E26=3,Müllabfuhr!$AI$9,"")</f>
        <v/>
      </c>
      <c r="AT137" s="43" t="str">
        <f>IF(E26=4,Müllabfuhr!$AI$10,"")</f>
        <v/>
      </c>
      <c r="AU137" s="43" t="str">
        <f>IF(E26=5,Müllabfuhr!$AI$11,"")</f>
        <v/>
      </c>
      <c r="AV137" s="43" t="str">
        <f>IF(E26=6,Müllabfuhr!$AI$12,"")</f>
        <v/>
      </c>
      <c r="AW137" s="43" t="str">
        <f>IF(E26=7,Müllabfuhr!$AI$13,"")</f>
        <v/>
      </c>
      <c r="AX137" s="43" t="str">
        <f>IF(E26=8,Müllabfuhr!$AI$14,"")</f>
        <v/>
      </c>
      <c r="AY137" s="43" t="str">
        <f>IF(E26=9,Müllabfuhr!$AI$15,"")</f>
        <v/>
      </c>
      <c r="AZ137" s="43" t="str">
        <f>IF(E26=10,Müllabfuhr!$AI$16,"")</f>
        <v/>
      </c>
      <c r="BA137" s="43">
        <f t="shared" si="47"/>
        <v>0</v>
      </c>
      <c r="BB137" s="43" t="str">
        <f>IF(P26=1,Müllabfuhr!$AI$7,"")</f>
        <v/>
      </c>
      <c r="BC137" s="43" t="str">
        <f>IF(E26=1,Müllabfuhr!$AJ$7,"")</f>
        <v/>
      </c>
      <c r="BD137" s="43" t="str">
        <f>IF(E26=2,Müllabfuhr!$AJ$8,"")</f>
        <v/>
      </c>
      <c r="BE137" s="43" t="str">
        <f>IF(E26=3,Müllabfuhr!$AJ$9,"")</f>
        <v/>
      </c>
      <c r="BF137" s="43" t="str">
        <f>IF(E26=4,Müllabfuhr!$AJ$10,"")</f>
        <v/>
      </c>
      <c r="BG137" s="43" t="str">
        <f>IF(E26=5,Müllabfuhr!$AJ$11,"")</f>
        <v/>
      </c>
      <c r="BH137" s="43" t="str">
        <f>IF(E26=6,Müllabfuhr!$AJ$12,"")</f>
        <v/>
      </c>
      <c r="BI137" s="43" t="str">
        <f>IF(E26=7,Müllabfuhr!$AJ$13,"")</f>
        <v/>
      </c>
      <c r="BJ137" s="43" t="str">
        <f>IF(E26=8,Müllabfuhr!$AJ$14,"")</f>
        <v/>
      </c>
      <c r="BK137" s="43" t="str">
        <f>IF(E26=9,Müllabfuhr!$AJ$15,"")</f>
        <v/>
      </c>
      <c r="BL137" s="43" t="str">
        <f>IF(E26=10,Müllabfuhr!$AJ$16,"")</f>
        <v/>
      </c>
      <c r="BM137" s="43">
        <f t="shared" si="48"/>
        <v>0</v>
      </c>
      <c r="BN137" s="43"/>
      <c r="BO137" s="43" t="str">
        <f>IF(E26=1,Müllabfuhr!$AH$7,"")</f>
        <v/>
      </c>
      <c r="BP137" s="43" t="str">
        <f>IF(E26=2,Müllabfuhr!$AH$8,"")</f>
        <v/>
      </c>
      <c r="BQ137" s="43" t="str">
        <f>IF(E26=3,Müllabfuhr!$AH$9,"")</f>
        <v/>
      </c>
      <c r="BR137" s="43" t="str">
        <f>IF(E26=4,Müllabfuhr!$AH$10,"")</f>
        <v/>
      </c>
      <c r="BS137" s="43" t="str">
        <f>IF(E26=5,Müllabfuhr!$AH$11,"")</f>
        <v/>
      </c>
      <c r="BT137" s="43" t="str">
        <f>IF(E26=6,Müllabfuhr!$AH$12,"")</f>
        <v/>
      </c>
      <c r="BU137" s="43" t="str">
        <f>IF(E26=7,Müllabfuhr!$AH$13,"")</f>
        <v/>
      </c>
      <c r="BV137" s="43" t="str">
        <f>IF(E26=8,Müllabfuhr!$AH$14,"")</f>
        <v/>
      </c>
      <c r="BW137" s="43" t="str">
        <f>IF(E26=9,Müllabfuhr!$AH$15,"")</f>
        <v/>
      </c>
      <c r="BX137" s="43" t="str">
        <f>IF(E26=10,Müllabfuhr!$AH$16,"")</f>
        <v/>
      </c>
      <c r="BY137" s="43">
        <f t="shared" si="49"/>
        <v>0</v>
      </c>
      <c r="BZ137" s="43"/>
      <c r="CA137" s="43"/>
      <c r="CB137" s="43"/>
      <c r="CC137" s="43"/>
      <c r="CD137" s="43"/>
      <c r="CE137" s="43"/>
      <c r="CF137" s="43"/>
      <c r="CG137" s="43"/>
      <c r="CH137" s="43"/>
      <c r="CI137" s="43"/>
      <c r="CJ137" s="43"/>
      <c r="CK137" s="43"/>
      <c r="CL137" s="43"/>
      <c r="CM137" s="43"/>
      <c r="CN137" s="43"/>
      <c r="CO137" s="43"/>
      <c r="CP137" s="43"/>
      <c r="CQ137" s="43"/>
      <c r="CR137" s="43"/>
      <c r="CS137" s="43"/>
      <c r="CT137" s="43"/>
      <c r="CU137" s="43"/>
      <c r="CV137" s="43"/>
      <c r="CW137" s="43"/>
      <c r="CX137" s="43"/>
      <c r="CY137" s="43"/>
      <c r="CZ137" s="43"/>
      <c r="DA137" s="43"/>
      <c r="DB137" s="43"/>
      <c r="DC137" s="43"/>
      <c r="DD137" s="43"/>
      <c r="DE137" s="43"/>
      <c r="DF137" s="43"/>
      <c r="DG137" s="43"/>
      <c r="DH137" s="43"/>
      <c r="DI137" s="43"/>
      <c r="DJ137" s="43"/>
      <c r="DK137" s="43" t="str">
        <f>IF(CJ26=3,Müllabfuhr!$AG$9,"")</f>
        <v/>
      </c>
      <c r="DL137" s="43" t="str">
        <f>IF(CJ26=4,Müllabfuhr!$AG$10,"")</f>
        <v/>
      </c>
      <c r="DM137" s="43" t="str">
        <f>IF(CJ26=5,Müllabfuhr!$AG$11,"")</f>
        <v/>
      </c>
    </row>
    <row r="138" spans="1:117" hidden="1" x14ac:dyDescent="0.2">
      <c r="A138" s="43"/>
      <c r="B138" s="43"/>
      <c r="C138" s="43"/>
      <c r="D138" s="43" t="str">
        <f>IF(E27=1,Müllabfuhr!$AE$7,"")</f>
        <v/>
      </c>
      <c r="E138" s="43" t="str">
        <f>IF(E27=2,Müllabfuhr!$AE$8,"")</f>
        <v/>
      </c>
      <c r="F138" s="43" t="str">
        <f>IF(E27=3,Müllabfuhr!$AE$9,"")</f>
        <v/>
      </c>
      <c r="G138" s="43" t="str">
        <f>IF(E27=4,Müllabfuhr!$AE$10,"")</f>
        <v/>
      </c>
      <c r="H138" s="43" t="str">
        <f>IF(E27=5,Müllabfuhr!$AE$11,"")</f>
        <v/>
      </c>
      <c r="I138" s="43" t="str">
        <f>IF(E27=6,Müllabfuhr!$AE$12,"")</f>
        <v/>
      </c>
      <c r="J138" s="43" t="str">
        <f>IF(E27=7,Müllabfuhr!$AE$13,"")</f>
        <v/>
      </c>
      <c r="K138" s="43" t="str">
        <f>IF(E27=8,Müllabfuhr!$AE$14,"")</f>
        <v/>
      </c>
      <c r="L138" s="43" t="str">
        <f>IF(E27=9,Müllabfuhr!$AE$15,"")</f>
        <v/>
      </c>
      <c r="M138" s="43" t="str">
        <f>IF(E27=10,Müllabfuhr!$AE$16,"")</f>
        <v/>
      </c>
      <c r="N138" s="43">
        <f t="shared" si="44"/>
        <v>0</v>
      </c>
      <c r="O138" s="43"/>
      <c r="P138" s="43" t="str">
        <f>IF(E27=1,Müllabfuhr!$AF$7,"")</f>
        <v/>
      </c>
      <c r="Q138" s="43" t="str">
        <f>IF(E27=2,Müllabfuhr!$AF$8,"")</f>
        <v/>
      </c>
      <c r="R138" s="43"/>
      <c r="S138" s="43" t="str">
        <f>IF(E27=3,Müllabfuhr!$AF$9,"")</f>
        <v/>
      </c>
      <c r="T138" s="43" t="str">
        <f>IF(E27=4,Müllabfuhr!$AF$10,"")</f>
        <v/>
      </c>
      <c r="U138" s="43" t="str">
        <f>IF(E27=5,Müllabfuhr!$AF$11,"")</f>
        <v/>
      </c>
      <c r="V138" s="43" t="str">
        <f>IF(E27=6,Müllabfuhr!$AF$12,"")</f>
        <v/>
      </c>
      <c r="W138" s="43" t="str">
        <f>IF(E27=7,Müllabfuhr!$AF$13,"")</f>
        <v/>
      </c>
      <c r="X138" s="43" t="str">
        <f>IF(E27=8,Müllabfuhr!$AF$14,"")</f>
        <v/>
      </c>
      <c r="Y138" s="43" t="str">
        <f>IF(E27=9,Müllabfuhr!$AF$15,"")</f>
        <v/>
      </c>
      <c r="Z138" s="43"/>
      <c r="AA138" s="43" t="str">
        <f>IF(E27=10,Müllabfuhr!$AF$16,"")</f>
        <v/>
      </c>
      <c r="AB138" s="43">
        <f t="shared" si="45"/>
        <v>0</v>
      </c>
      <c r="AC138" s="43"/>
      <c r="AD138" s="43"/>
      <c r="AE138" s="43" t="str">
        <f>IF(E27=1,Müllabfuhr!$AG$7,"")</f>
        <v/>
      </c>
      <c r="AF138" s="43" t="str">
        <f>IF(E27=2,Müllabfuhr!$AG$8,"")</f>
        <v/>
      </c>
      <c r="AG138" s="43" t="str">
        <f>IF(E27=3,Müllabfuhr!$AG$9,"")</f>
        <v/>
      </c>
      <c r="AH138" s="43" t="str">
        <f>IF(E27=4,Müllabfuhr!$AG$10,"")</f>
        <v/>
      </c>
      <c r="AI138" s="43" t="str">
        <f>IF(E27=5,Müllabfuhr!$AG$11,"")</f>
        <v/>
      </c>
      <c r="AJ138" s="43" t="str">
        <f>IF(E27=6,Müllabfuhr!$AG$12,"")</f>
        <v/>
      </c>
      <c r="AK138" s="43" t="str">
        <f>IF(E27=7,Müllabfuhr!$AG$13,"")</f>
        <v/>
      </c>
      <c r="AL138" s="43" t="str">
        <f>IF(E27=8,Müllabfuhr!$AG$14,"")</f>
        <v/>
      </c>
      <c r="AM138" s="43" t="str">
        <f>IF(E27=9,Müllabfuhr!$AG$15,"")</f>
        <v/>
      </c>
      <c r="AN138" s="43" t="str">
        <f>IF(E27=10,Müllabfuhr!$AG$16,"")</f>
        <v/>
      </c>
      <c r="AO138" s="43">
        <f t="shared" si="46"/>
        <v>0</v>
      </c>
      <c r="AP138" s="43"/>
      <c r="AQ138" s="43" t="str">
        <f>IF(E27=1,Müllabfuhr!$AI$7,"")</f>
        <v/>
      </c>
      <c r="AR138" s="43" t="str">
        <f>IF(E27=2,Müllabfuhr!$AI$8,"")</f>
        <v/>
      </c>
      <c r="AS138" s="43" t="str">
        <f>IF(E27=3,Müllabfuhr!$AI$9,"")</f>
        <v/>
      </c>
      <c r="AT138" s="43" t="str">
        <f>IF(E27=4,Müllabfuhr!$AI$10,"")</f>
        <v/>
      </c>
      <c r="AU138" s="43" t="str">
        <f>IF(E27=5,Müllabfuhr!$AI$11,"")</f>
        <v/>
      </c>
      <c r="AV138" s="43" t="str">
        <f>IF(E27=6,Müllabfuhr!$AI$12,"")</f>
        <v/>
      </c>
      <c r="AW138" s="43" t="str">
        <f>IF(E27=7,Müllabfuhr!$AI$13,"")</f>
        <v/>
      </c>
      <c r="AX138" s="43" t="str">
        <f>IF(E27=8,Müllabfuhr!$AI$14,"")</f>
        <v/>
      </c>
      <c r="AY138" s="43" t="str">
        <f>IF(E27=9,Müllabfuhr!$AI$15,"")</f>
        <v/>
      </c>
      <c r="AZ138" s="43" t="str">
        <f>IF(E27=10,Müllabfuhr!$AI$16,"")</f>
        <v/>
      </c>
      <c r="BA138" s="43">
        <f t="shared" si="47"/>
        <v>0</v>
      </c>
      <c r="BB138" s="43" t="str">
        <f>IF(P27=1,Müllabfuhr!$AI$7,"")</f>
        <v/>
      </c>
      <c r="BC138" s="43" t="str">
        <f>IF(E27=1,Müllabfuhr!$AJ$7,"")</f>
        <v/>
      </c>
      <c r="BD138" s="43" t="str">
        <f>IF(E27=2,Müllabfuhr!$AJ$8,"")</f>
        <v/>
      </c>
      <c r="BE138" s="43" t="str">
        <f>IF(E27=3,Müllabfuhr!$AJ$9,"")</f>
        <v/>
      </c>
      <c r="BF138" s="43" t="str">
        <f>IF(E27=4,Müllabfuhr!$AJ$10,"")</f>
        <v/>
      </c>
      <c r="BG138" s="43" t="str">
        <f>IF(E27=5,Müllabfuhr!$AJ$11,"")</f>
        <v/>
      </c>
      <c r="BH138" s="43" t="str">
        <f>IF(E27=6,Müllabfuhr!$AJ$12,"")</f>
        <v/>
      </c>
      <c r="BI138" s="43" t="str">
        <f>IF(E27=7,Müllabfuhr!$AJ$13,"")</f>
        <v/>
      </c>
      <c r="BJ138" s="43" t="str">
        <f>IF(E27=8,Müllabfuhr!$AJ$14,"")</f>
        <v/>
      </c>
      <c r="BK138" s="43" t="str">
        <f>IF(E27=9,Müllabfuhr!$AJ$15,"")</f>
        <v/>
      </c>
      <c r="BL138" s="43" t="str">
        <f>IF(E27=10,Müllabfuhr!$AJ$16,"")</f>
        <v/>
      </c>
      <c r="BM138" s="43">
        <f t="shared" si="48"/>
        <v>0</v>
      </c>
      <c r="BN138" s="43"/>
      <c r="BO138" s="43" t="str">
        <f>IF(E27=1,Müllabfuhr!$AH$7,"")</f>
        <v/>
      </c>
      <c r="BP138" s="43" t="str">
        <f>IF(E27=2,Müllabfuhr!$AH$8,"")</f>
        <v/>
      </c>
      <c r="BQ138" s="43" t="str">
        <f>IF(E27=3,Müllabfuhr!$AH$9,"")</f>
        <v/>
      </c>
      <c r="BR138" s="43" t="str">
        <f>IF(E27=4,Müllabfuhr!$AH$10,"")</f>
        <v/>
      </c>
      <c r="BS138" s="43" t="str">
        <f>IF(E27=5,Müllabfuhr!$AH$11,"")</f>
        <v/>
      </c>
      <c r="BT138" s="43" t="str">
        <f>IF(E27=6,Müllabfuhr!$AH$12,"")</f>
        <v/>
      </c>
      <c r="BU138" s="43" t="str">
        <f>IF(E27=7,Müllabfuhr!$AH$13,"")</f>
        <v/>
      </c>
      <c r="BV138" s="43" t="str">
        <f>IF(E27=8,Müllabfuhr!$AH$14,"")</f>
        <v/>
      </c>
      <c r="BW138" s="43" t="str">
        <f>IF(E27=9,Müllabfuhr!$AH$15,"")</f>
        <v/>
      </c>
      <c r="BX138" s="43" t="str">
        <f>IF(E27=10,Müllabfuhr!$AH$16,"")</f>
        <v/>
      </c>
      <c r="BY138" s="43">
        <f t="shared" si="49"/>
        <v>0</v>
      </c>
      <c r="BZ138" s="43"/>
      <c r="CA138" s="43"/>
      <c r="CB138" s="43"/>
      <c r="CC138" s="43"/>
      <c r="CD138" s="43"/>
      <c r="CE138" s="43"/>
      <c r="CF138" s="43"/>
      <c r="CG138" s="43"/>
      <c r="CH138" s="43"/>
      <c r="CI138" s="43"/>
      <c r="CJ138" s="43"/>
      <c r="CK138" s="43"/>
      <c r="CL138" s="43"/>
      <c r="CM138" s="43"/>
      <c r="CN138" s="43"/>
      <c r="CO138" s="43"/>
      <c r="CP138" s="43"/>
      <c r="CQ138" s="43"/>
      <c r="CR138" s="43"/>
      <c r="CS138" s="43"/>
      <c r="CT138" s="43"/>
      <c r="CU138" s="43"/>
      <c r="CV138" s="43"/>
      <c r="CW138" s="43"/>
      <c r="CX138" s="43"/>
      <c r="CY138" s="43"/>
      <c r="CZ138" s="43"/>
      <c r="DA138" s="43"/>
      <c r="DB138" s="43"/>
      <c r="DC138" s="43"/>
      <c r="DD138" s="43"/>
      <c r="DE138" s="43"/>
      <c r="DF138" s="43"/>
      <c r="DG138" s="43"/>
      <c r="DH138" s="43"/>
      <c r="DI138" s="43"/>
      <c r="DJ138" s="43"/>
      <c r="DK138" s="43" t="str">
        <f>IF(CJ27=3,Müllabfuhr!$AG$9,"")</f>
        <v/>
      </c>
      <c r="DL138" s="43" t="str">
        <f>IF(CJ27=4,Müllabfuhr!$AG$10,"")</f>
        <v/>
      </c>
      <c r="DM138" s="43" t="str">
        <f>IF(CJ27=5,Müllabfuhr!$AG$11,"")</f>
        <v/>
      </c>
    </row>
    <row r="139" spans="1:117" hidden="1" x14ac:dyDescent="0.2">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t="str">
        <f>IF(E28=3,Müllabfuhr!$AG$9,"")</f>
        <v/>
      </c>
      <c r="AH139" s="43" t="str">
        <f>IF(E28=4,Müllabfuhr!$AG$10,"")</f>
        <v/>
      </c>
      <c r="AI139" s="43" t="str">
        <f>IF(E28=5,Müllabfuhr!$AG$11,"")</f>
        <v/>
      </c>
      <c r="AJ139" s="43" t="str">
        <f>IF(E28=6,Müllabfuhr!$AG$12,"")</f>
        <v/>
      </c>
      <c r="AK139" s="43" t="str">
        <f>IF(E28=7,Müllabfuhr!$AG$13,"")</f>
        <v/>
      </c>
      <c r="AL139" s="43" t="str">
        <f>IF(E28=8,Müllabfuhr!$AG$14,"")</f>
        <v/>
      </c>
      <c r="AM139" s="43" t="str">
        <f>IF(E28=9,Müllabfuhr!$AG$15,"")</f>
        <v/>
      </c>
      <c r="AN139" s="43" t="str">
        <f>IF(E28=10,Müllabfuhr!$AG$16,"")</f>
        <v/>
      </c>
      <c r="AO139" s="43">
        <f t="shared" si="46"/>
        <v>0</v>
      </c>
      <c r="AP139" s="43"/>
      <c r="AQ139" s="43" t="str">
        <f>IF(E28=1,Müllabfuhr!$AI$7,"")</f>
        <v/>
      </c>
      <c r="AR139" s="43" t="str">
        <f>IF(E28=2,Müllabfuhr!$AI$8,"")</f>
        <v/>
      </c>
      <c r="AS139" s="43" t="str">
        <f>IF(E28=3,Müllabfuhr!$AI$9,"")</f>
        <v/>
      </c>
      <c r="AT139" s="43" t="str">
        <f>IF(E28=4,Müllabfuhr!$AI$10,"")</f>
        <v/>
      </c>
      <c r="AU139" s="43" t="str">
        <f>IF(E28=5,Müllabfuhr!$AI$11,"")</f>
        <v/>
      </c>
      <c r="AV139" s="43" t="str">
        <f>IF(E28=6,Müllabfuhr!$AI$12,"")</f>
        <v/>
      </c>
      <c r="AW139" s="43" t="str">
        <f>IF(E28=7,Müllabfuhr!$AI$13,"")</f>
        <v/>
      </c>
      <c r="AX139" s="43" t="str">
        <f>IF(E28=8,Müllabfuhr!$AI$14,"")</f>
        <v/>
      </c>
      <c r="AY139" s="43" t="str">
        <f>IF(E28=9,Müllabfuhr!$AI$15,"")</f>
        <v/>
      </c>
      <c r="AZ139" s="43" t="str">
        <f>IF(E28=10,Müllabfuhr!$AI$16,"")</f>
        <v/>
      </c>
      <c r="BA139" s="43">
        <f t="shared" si="47"/>
        <v>0</v>
      </c>
      <c r="BB139" s="43" t="str">
        <f>IF(P28=1,Müllabfuhr!$AI$7,"")</f>
        <v/>
      </c>
      <c r="BC139" s="43" t="str">
        <f>IF(E28=1,Müllabfuhr!$AJ$7,"")</f>
        <v/>
      </c>
      <c r="BD139" s="43" t="str">
        <f>IF(E28=2,Müllabfuhr!$AJ$8,"")</f>
        <v/>
      </c>
      <c r="BE139" s="43" t="str">
        <f>IF(E28=3,Müllabfuhr!$AJ$9,"")</f>
        <v/>
      </c>
      <c r="BF139" s="43" t="str">
        <f>IF(E28=4,Müllabfuhr!$AJ$10,"")</f>
        <v/>
      </c>
      <c r="BG139" s="43" t="str">
        <f>IF(E28=5,Müllabfuhr!$AJ$11,"")</f>
        <v/>
      </c>
      <c r="BH139" s="43" t="str">
        <f>IF(E28=6,Müllabfuhr!$AJ$12,"")</f>
        <v/>
      </c>
      <c r="BI139" s="43" t="str">
        <f>IF(E28=7,Müllabfuhr!$AJ$13,"")</f>
        <v/>
      </c>
      <c r="BJ139" s="43" t="str">
        <f>IF(E28=8,Müllabfuhr!$AJ$14,"")</f>
        <v/>
      </c>
      <c r="BK139" s="43" t="str">
        <f>IF(E28=9,Müllabfuhr!$AJ$15,"")</f>
        <v/>
      </c>
      <c r="BL139" s="43" t="str">
        <f>IF(E28=10,Müllabfuhr!$AJ$16,"")</f>
        <v/>
      </c>
      <c r="BM139" s="43">
        <f t="shared" si="48"/>
        <v>0</v>
      </c>
      <c r="BN139" s="43"/>
      <c r="BO139" s="43" t="str">
        <f>IF(E28=1,Müllabfuhr!$AH$7,"")</f>
        <v/>
      </c>
      <c r="BP139" s="43" t="str">
        <f>IF(E28=2,Müllabfuhr!$AH$8,"")</f>
        <v/>
      </c>
      <c r="BQ139" s="43" t="str">
        <f>IF(E28=3,Müllabfuhr!$AH$9,"")</f>
        <v/>
      </c>
      <c r="BR139" s="43" t="str">
        <f>IF(E28=4,Müllabfuhr!$AH$10,"")</f>
        <v/>
      </c>
      <c r="BS139" s="43" t="str">
        <f>IF(E28=5,Müllabfuhr!$AH$11,"")</f>
        <v/>
      </c>
      <c r="BT139" s="43" t="str">
        <f>IF(E28=6,Müllabfuhr!$AH$12,"")</f>
        <v/>
      </c>
      <c r="BU139" s="43" t="str">
        <f>IF(E28=7,Müllabfuhr!$AH$13,"")</f>
        <v/>
      </c>
      <c r="BV139" s="43" t="str">
        <f>IF(E28=8,Müllabfuhr!$AH$14,"")</f>
        <v/>
      </c>
      <c r="BW139" s="43" t="str">
        <f>IF(E28=9,Müllabfuhr!$AH$15,"")</f>
        <v/>
      </c>
      <c r="BX139" s="43" t="str">
        <f>IF(E28=10,Müllabfuhr!$AH$16,"")</f>
        <v/>
      </c>
      <c r="BY139" s="43">
        <f t="shared" si="49"/>
        <v>0</v>
      </c>
      <c r="BZ139" s="43"/>
      <c r="CA139" s="43"/>
      <c r="CB139" s="43"/>
      <c r="CC139" s="43"/>
      <c r="CD139" s="43"/>
      <c r="CE139" s="43"/>
      <c r="CF139" s="43"/>
      <c r="CG139" s="43"/>
      <c r="CH139" s="43"/>
      <c r="CI139" s="43"/>
      <c r="CJ139" s="43"/>
      <c r="CK139" s="43"/>
      <c r="CL139" s="43"/>
      <c r="CM139" s="43"/>
      <c r="CN139" s="43"/>
      <c r="CO139" s="43"/>
      <c r="CP139" s="43"/>
      <c r="CQ139" s="43"/>
      <c r="CR139" s="43"/>
      <c r="CS139" s="43"/>
      <c r="CT139" s="43"/>
      <c r="CU139" s="43"/>
      <c r="CV139" s="43"/>
      <c r="CW139" s="43"/>
      <c r="CX139" s="43"/>
      <c r="CY139" s="43"/>
      <c r="CZ139" s="43"/>
      <c r="DA139" s="43"/>
      <c r="DB139" s="43"/>
      <c r="DC139" s="43"/>
      <c r="DD139" s="43"/>
      <c r="DE139" s="43"/>
      <c r="DF139" s="43"/>
      <c r="DG139" s="43"/>
      <c r="DH139" s="43"/>
      <c r="DI139" s="43"/>
      <c r="DJ139" s="43"/>
      <c r="DK139" s="43" t="str">
        <f>IF(CJ28=3,Müllabfuhr!$AG$9,"")</f>
        <v/>
      </c>
      <c r="DL139" s="43" t="str">
        <f>IF(CJ28=4,Müllabfuhr!$AG$10,"")</f>
        <v/>
      </c>
      <c r="DM139" s="43" t="str">
        <f>IF(CJ28=5,Müllabfuhr!$AG$11,"")</f>
        <v/>
      </c>
    </row>
    <row r="140" spans="1:117" hidden="1" x14ac:dyDescent="0.2">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43"/>
      <c r="BX140" s="43"/>
      <c r="BY140" s="43"/>
      <c r="BZ140" s="43"/>
      <c r="CA140" s="43"/>
      <c r="CB140" s="43"/>
      <c r="CC140" s="43"/>
      <c r="CD140" s="43"/>
      <c r="CE140" s="43"/>
      <c r="CF140" s="43"/>
      <c r="CG140" s="43"/>
      <c r="CH140" s="43"/>
      <c r="CI140" s="43"/>
      <c r="CJ140" s="43"/>
      <c r="CK140" s="43"/>
      <c r="CL140" s="43"/>
      <c r="CM140" s="43"/>
      <c r="CN140" s="43"/>
      <c r="CO140" s="43"/>
      <c r="CP140" s="43"/>
      <c r="CQ140" s="43"/>
      <c r="CR140" s="43"/>
      <c r="CS140" s="43"/>
      <c r="CT140" s="43"/>
      <c r="CU140" s="43"/>
      <c r="CV140" s="43"/>
      <c r="CW140" s="43"/>
      <c r="CX140" s="43"/>
      <c r="CY140" s="43"/>
      <c r="CZ140" s="43"/>
      <c r="DA140" s="43"/>
      <c r="DB140" s="43"/>
      <c r="DC140" s="43"/>
      <c r="DD140" s="43"/>
      <c r="DE140" s="43"/>
      <c r="DF140" s="43"/>
      <c r="DG140" s="43"/>
      <c r="DH140" s="43"/>
      <c r="DI140" s="43"/>
      <c r="DJ140" s="43"/>
      <c r="DK140" s="43"/>
      <c r="DL140" s="43"/>
      <c r="DM140" s="43"/>
    </row>
    <row r="141" spans="1:117" hidden="1" x14ac:dyDescent="0.2">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43"/>
      <c r="BM141" s="43"/>
      <c r="BN141" s="43"/>
      <c r="BO141" s="43"/>
      <c r="BP141" s="43"/>
      <c r="BQ141" s="43"/>
      <c r="BR141" s="43"/>
      <c r="BS141" s="43"/>
      <c r="BT141" s="43"/>
      <c r="BU141" s="43"/>
      <c r="BV141" s="43"/>
      <c r="BW141" s="43"/>
      <c r="BX141" s="43"/>
      <c r="BY141" s="43"/>
      <c r="BZ141" s="43"/>
      <c r="CA141" s="43"/>
      <c r="CB141" s="43"/>
      <c r="CC141" s="43"/>
      <c r="CD141" s="43"/>
      <c r="CE141" s="43"/>
      <c r="CF141" s="43"/>
      <c r="CG141" s="43"/>
      <c r="CH141" s="43"/>
      <c r="CI141" s="43"/>
      <c r="CJ141" s="43"/>
      <c r="CK141" s="43"/>
      <c r="CL141" s="43"/>
      <c r="CM141" s="43"/>
      <c r="CN141" s="43"/>
      <c r="CO141" s="43"/>
      <c r="CP141" s="43"/>
      <c r="CQ141" s="43"/>
      <c r="CR141" s="43"/>
      <c r="CS141" s="43"/>
      <c r="CT141" s="43"/>
      <c r="CU141" s="43"/>
      <c r="CV141" s="43"/>
      <c r="CW141" s="43"/>
      <c r="CX141" s="43"/>
      <c r="CY141" s="43"/>
      <c r="CZ141" s="43"/>
      <c r="DA141" s="43"/>
      <c r="DB141" s="43"/>
      <c r="DC141" s="43"/>
      <c r="DD141" s="43"/>
      <c r="DE141" s="43"/>
      <c r="DF141" s="43"/>
      <c r="DG141" s="43"/>
      <c r="DH141" s="43"/>
      <c r="DI141" s="43"/>
      <c r="DJ141" s="43"/>
      <c r="DK141" s="43"/>
      <c r="DL141" s="43"/>
      <c r="DM141" s="43"/>
    </row>
    <row r="142" spans="1:117" hidden="1" x14ac:dyDescent="0.2">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43"/>
      <c r="BW142" s="43"/>
      <c r="BX142" s="43"/>
      <c r="BY142" s="43"/>
      <c r="BZ142" s="43"/>
      <c r="CA142" s="43"/>
      <c r="CB142" s="43"/>
      <c r="CC142" s="43"/>
      <c r="CD142" s="43"/>
      <c r="CE142" s="43"/>
      <c r="CF142" s="43"/>
      <c r="CG142" s="43"/>
      <c r="CH142" s="43"/>
      <c r="CI142" s="43"/>
      <c r="CJ142" s="43"/>
      <c r="CK142" s="43"/>
      <c r="CL142" s="43"/>
      <c r="CM142" s="43"/>
      <c r="CN142" s="43"/>
      <c r="CO142" s="43"/>
      <c r="CP142" s="43"/>
      <c r="CQ142" s="43"/>
      <c r="CR142" s="43"/>
      <c r="CS142" s="43"/>
      <c r="CT142" s="43"/>
      <c r="CU142" s="43"/>
      <c r="CV142" s="43"/>
      <c r="CW142" s="43"/>
      <c r="CX142" s="43"/>
      <c r="CY142" s="43"/>
      <c r="CZ142" s="43"/>
      <c r="DA142" s="43"/>
      <c r="DB142" s="43"/>
      <c r="DC142" s="43"/>
      <c r="DD142" s="43"/>
      <c r="DE142" s="43"/>
      <c r="DF142" s="43"/>
      <c r="DG142" s="43"/>
      <c r="DH142" s="43"/>
      <c r="DI142" s="43"/>
      <c r="DJ142" s="43"/>
      <c r="DK142" s="43"/>
      <c r="DL142" s="43"/>
      <c r="DM142" s="43"/>
    </row>
    <row r="143" spans="1:117" hidden="1" x14ac:dyDescent="0.2">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c r="BM143" s="43"/>
      <c r="BN143" s="43"/>
      <c r="BO143" s="43"/>
      <c r="BP143" s="43"/>
      <c r="BQ143" s="43"/>
      <c r="BR143" s="43"/>
      <c r="BS143" s="43"/>
      <c r="BT143" s="43"/>
      <c r="BU143" s="43"/>
      <c r="BV143" s="43"/>
      <c r="BW143" s="43"/>
      <c r="BX143" s="43"/>
      <c r="BY143" s="43"/>
      <c r="BZ143" s="43"/>
      <c r="CA143" s="43"/>
      <c r="CB143" s="43"/>
      <c r="CC143" s="43"/>
      <c r="CD143" s="43"/>
      <c r="CE143" s="43"/>
      <c r="CF143" s="43"/>
      <c r="CG143" s="43"/>
      <c r="CH143" s="43"/>
      <c r="CI143" s="43"/>
      <c r="CJ143" s="43"/>
      <c r="CK143" s="43"/>
      <c r="CL143" s="43"/>
      <c r="CM143" s="43"/>
      <c r="CN143" s="43"/>
      <c r="CO143" s="43"/>
      <c r="CP143" s="43"/>
      <c r="CQ143" s="43"/>
      <c r="CR143" s="43"/>
      <c r="CS143" s="43"/>
      <c r="CT143" s="43"/>
      <c r="CU143" s="43"/>
      <c r="CV143" s="43"/>
      <c r="CW143" s="43"/>
      <c r="CX143" s="43"/>
      <c r="CY143" s="43"/>
      <c r="CZ143" s="43"/>
      <c r="DA143" s="43"/>
      <c r="DB143" s="43"/>
      <c r="DC143" s="43"/>
      <c r="DD143" s="43"/>
      <c r="DE143" s="43"/>
      <c r="DF143" s="43"/>
      <c r="DG143" s="43"/>
      <c r="DH143" s="43"/>
      <c r="DI143" s="43"/>
      <c r="DJ143" s="43"/>
      <c r="DK143" s="43"/>
      <c r="DL143" s="43"/>
      <c r="DM143" s="43"/>
    </row>
    <row r="144" spans="1:117" hidden="1" x14ac:dyDescent="0.2">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43"/>
      <c r="BW144" s="43"/>
      <c r="BX144" s="43"/>
      <c r="BY144" s="43"/>
      <c r="BZ144" s="43"/>
      <c r="CA144" s="43"/>
      <c r="CB144" s="43"/>
      <c r="CC144" s="43"/>
      <c r="CD144" s="43"/>
      <c r="CE144" s="43"/>
      <c r="CF144" s="43"/>
      <c r="CG144" s="43"/>
      <c r="CH144" s="43"/>
      <c r="CI144" s="43"/>
      <c r="CJ144" s="43"/>
      <c r="CK144" s="43"/>
      <c r="CL144" s="43"/>
      <c r="CM144" s="43"/>
      <c r="CN144" s="43"/>
      <c r="CO144" s="43"/>
      <c r="CP144" s="43"/>
      <c r="CQ144" s="43"/>
      <c r="CR144" s="43"/>
      <c r="CS144" s="43"/>
      <c r="CT144" s="43"/>
      <c r="CU144" s="43"/>
      <c r="CV144" s="43"/>
      <c r="CW144" s="43"/>
      <c r="CX144" s="43"/>
      <c r="CY144" s="43"/>
      <c r="CZ144" s="43"/>
      <c r="DA144" s="43"/>
      <c r="DB144" s="43"/>
      <c r="DC144" s="43"/>
      <c r="DD144" s="43"/>
      <c r="DE144" s="43"/>
      <c r="DF144" s="43"/>
      <c r="DG144" s="43"/>
      <c r="DH144" s="43"/>
      <c r="DI144" s="43"/>
      <c r="DJ144" s="43"/>
      <c r="DK144" s="43"/>
      <c r="DL144" s="43"/>
      <c r="DM144" s="43"/>
    </row>
    <row r="145" spans="1:117" hidden="1" x14ac:dyDescent="0.2">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3"/>
      <c r="BW145" s="43"/>
      <c r="BX145" s="43"/>
      <c r="BY145" s="43"/>
      <c r="BZ145" s="43"/>
      <c r="CA145" s="43"/>
      <c r="CB145" s="43"/>
      <c r="CC145" s="43"/>
      <c r="CD145" s="43"/>
      <c r="CE145" s="43"/>
      <c r="CF145" s="43"/>
      <c r="CG145" s="43"/>
      <c r="CH145" s="43"/>
      <c r="CI145" s="43"/>
      <c r="CJ145" s="43"/>
      <c r="CK145" s="43"/>
      <c r="CL145" s="43"/>
      <c r="CM145" s="43"/>
      <c r="CN145" s="43"/>
      <c r="CO145" s="43"/>
      <c r="CP145" s="43"/>
      <c r="CQ145" s="43"/>
      <c r="CR145" s="43"/>
      <c r="CS145" s="43"/>
      <c r="CT145" s="43"/>
      <c r="CU145" s="43"/>
      <c r="CV145" s="43"/>
      <c r="CW145" s="43"/>
      <c r="CX145" s="43"/>
      <c r="CY145" s="43"/>
      <c r="CZ145" s="43"/>
      <c r="DA145" s="43"/>
      <c r="DB145" s="43"/>
      <c r="DC145" s="43"/>
      <c r="DD145" s="43"/>
      <c r="DE145" s="43"/>
      <c r="DF145" s="43"/>
      <c r="DG145" s="43"/>
      <c r="DH145" s="43"/>
      <c r="DI145" s="43"/>
      <c r="DJ145" s="43"/>
      <c r="DK145" s="43"/>
      <c r="DL145" s="43"/>
      <c r="DM145" s="43"/>
    </row>
    <row r="146" spans="1:117" hidden="1" x14ac:dyDescent="0.2">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43"/>
      <c r="BW146" s="43"/>
      <c r="BX146" s="43"/>
      <c r="BY146" s="43"/>
      <c r="BZ146" s="43"/>
      <c r="CA146" s="43"/>
      <c r="CB146" s="43"/>
      <c r="CC146" s="43"/>
      <c r="CD146" s="43"/>
      <c r="CE146" s="43"/>
      <c r="CF146" s="43"/>
      <c r="CG146" s="43"/>
      <c r="CH146" s="43"/>
      <c r="CI146" s="43"/>
      <c r="CJ146" s="43"/>
      <c r="CK146" s="43"/>
      <c r="CL146" s="43"/>
      <c r="CM146" s="43"/>
      <c r="CN146" s="43"/>
      <c r="CO146" s="43"/>
      <c r="CP146" s="43"/>
      <c r="CQ146" s="43"/>
      <c r="CR146" s="43"/>
      <c r="CS146" s="43"/>
      <c r="CT146" s="43"/>
      <c r="CU146" s="43"/>
      <c r="CV146" s="43"/>
      <c r="CW146" s="43"/>
      <c r="CX146" s="43"/>
      <c r="CY146" s="43"/>
      <c r="CZ146" s="43"/>
      <c r="DA146" s="43"/>
      <c r="DB146" s="43"/>
      <c r="DC146" s="43"/>
      <c r="DD146" s="43"/>
      <c r="DE146" s="43"/>
      <c r="DF146" s="43"/>
      <c r="DG146" s="43"/>
      <c r="DH146" s="43"/>
      <c r="DI146" s="43"/>
      <c r="DJ146" s="43"/>
      <c r="DK146" s="43"/>
      <c r="DL146" s="43"/>
      <c r="DM146" s="43"/>
    </row>
    <row r="147" spans="1:117" hidden="1" x14ac:dyDescent="0.2">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c r="BM147" s="43"/>
      <c r="BN147" s="43"/>
      <c r="BO147" s="43"/>
      <c r="BP147" s="43"/>
      <c r="BQ147" s="43"/>
      <c r="BR147" s="43"/>
      <c r="BS147" s="43"/>
      <c r="BT147" s="43"/>
      <c r="BU147" s="43"/>
      <c r="BV147" s="43"/>
      <c r="BW147" s="43"/>
      <c r="BX147" s="43"/>
      <c r="BY147" s="43"/>
      <c r="BZ147" s="43"/>
      <c r="CA147" s="43"/>
      <c r="CB147" s="43"/>
      <c r="CC147" s="43"/>
      <c r="CD147" s="43"/>
      <c r="CE147" s="43"/>
      <c r="CF147" s="43"/>
      <c r="CG147" s="43"/>
      <c r="CH147" s="43"/>
      <c r="CI147" s="43"/>
      <c r="CJ147" s="43"/>
      <c r="CK147" s="43"/>
      <c r="CL147" s="43"/>
      <c r="CM147" s="43"/>
      <c r="CN147" s="43"/>
      <c r="CO147" s="43"/>
      <c r="CP147" s="43"/>
      <c r="CQ147" s="43"/>
      <c r="CR147" s="43"/>
      <c r="CS147" s="43"/>
      <c r="CT147" s="43"/>
      <c r="CU147" s="43"/>
      <c r="CV147" s="43"/>
      <c r="CW147" s="43"/>
      <c r="CX147" s="43"/>
      <c r="CY147" s="43"/>
      <c r="CZ147" s="43"/>
      <c r="DA147" s="43"/>
      <c r="DB147" s="43"/>
      <c r="DC147" s="43"/>
      <c r="DD147" s="43"/>
      <c r="DE147" s="43"/>
      <c r="DF147" s="43"/>
      <c r="DG147" s="43"/>
      <c r="DH147" s="43"/>
      <c r="DI147" s="43"/>
      <c r="DJ147" s="43"/>
      <c r="DK147" s="43"/>
      <c r="DL147" s="43"/>
      <c r="DM147" s="43"/>
    </row>
    <row r="148" spans="1:117" hidden="1" x14ac:dyDescent="0.2">
      <c r="A148" s="43"/>
      <c r="B148" s="43"/>
      <c r="C148" s="43"/>
      <c r="D148" s="43"/>
      <c r="E148" s="43"/>
      <c r="F148" s="43"/>
      <c r="G148" s="43"/>
      <c r="H148" s="43" t="s">
        <v>47</v>
      </c>
      <c r="I148" s="43"/>
      <c r="J148" s="43"/>
      <c r="K148" s="43"/>
      <c r="L148" s="43"/>
      <c r="M148" s="43"/>
      <c r="N148" s="43"/>
      <c r="O148" s="43" t="s">
        <v>39</v>
      </c>
      <c r="P148" s="43"/>
      <c r="Q148" s="43"/>
      <c r="R148" s="43"/>
      <c r="S148" s="43"/>
      <c r="T148" s="43"/>
      <c r="U148" s="43" t="s">
        <v>48</v>
      </c>
      <c r="V148" s="43"/>
      <c r="W148" s="43"/>
      <c r="X148" s="43"/>
      <c r="Y148" s="43"/>
      <c r="Z148" s="43"/>
      <c r="AA148" s="43"/>
      <c r="AB148" s="43"/>
      <c r="AC148" s="43"/>
      <c r="AD148" s="43"/>
      <c r="AE148" s="43"/>
      <c r="AF148" s="43"/>
      <c r="AG148" s="43"/>
      <c r="AH148" s="43"/>
      <c r="AI148" s="43"/>
      <c r="AJ148" s="43" t="s">
        <v>49</v>
      </c>
      <c r="AK148" s="43"/>
      <c r="AL148" s="43"/>
      <c r="AM148" s="43"/>
      <c r="AN148" s="43"/>
      <c r="AO148" s="43"/>
      <c r="AP148" s="43"/>
      <c r="AQ148" s="43"/>
      <c r="AR148" s="43" t="s">
        <v>50</v>
      </c>
      <c r="AS148" s="43"/>
      <c r="AT148" s="43"/>
      <c r="AU148" s="43"/>
      <c r="AV148" s="43"/>
      <c r="AW148" s="43" t="s">
        <v>51</v>
      </c>
      <c r="AX148" s="43"/>
      <c r="AY148" s="43"/>
      <c r="AZ148" s="43"/>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c r="BW148" s="43"/>
      <c r="BX148" s="43"/>
      <c r="BY148" s="43"/>
      <c r="BZ148" s="43"/>
      <c r="CA148" s="43"/>
      <c r="CB148" s="43"/>
      <c r="CC148" s="43"/>
      <c r="CD148" s="43"/>
      <c r="CE148" s="43"/>
      <c r="CF148" s="43"/>
      <c r="CG148" s="43"/>
      <c r="CH148" s="43"/>
      <c r="CI148" s="43"/>
      <c r="CJ148" s="43"/>
      <c r="CK148" s="43"/>
      <c r="CL148" s="43"/>
      <c r="CM148" s="43"/>
      <c r="CN148" s="43"/>
      <c r="CO148" s="43"/>
      <c r="CP148" s="43"/>
      <c r="CQ148" s="43"/>
      <c r="CR148" s="43"/>
      <c r="CS148" s="43"/>
      <c r="CT148" s="43"/>
      <c r="CU148" s="43"/>
      <c r="CV148" s="43"/>
      <c r="CW148" s="43"/>
      <c r="CX148" s="43"/>
      <c r="CY148" s="43"/>
      <c r="CZ148" s="43"/>
      <c r="DA148" s="43"/>
      <c r="DB148" s="43"/>
      <c r="DC148" s="43"/>
      <c r="DD148" s="43"/>
      <c r="DE148" s="43"/>
      <c r="DF148" s="43"/>
      <c r="DG148" s="43"/>
      <c r="DH148" s="43"/>
      <c r="DI148" s="43"/>
      <c r="DJ148" s="43"/>
      <c r="DK148" s="43"/>
      <c r="DL148" s="43"/>
      <c r="DM148" s="43"/>
    </row>
    <row r="149" spans="1:117" hidden="1" x14ac:dyDescent="0.2">
      <c r="A149" s="43"/>
      <c r="B149" s="43"/>
      <c r="C149" s="43"/>
      <c r="D149" s="43">
        <f>IF(E8=1,Wasser!$O$7,"")</f>
        <v>417</v>
      </c>
      <c r="E149" s="43" t="str">
        <f>IF(E8=2,Wasser!$O$8,"")</f>
        <v/>
      </c>
      <c r="F149" s="43" t="str">
        <f>IF(E8=3,Wasser!$O$9,"")</f>
        <v/>
      </c>
      <c r="G149" s="43" t="str">
        <f>IF(E8=4,Wasser!$O$10,"")</f>
        <v/>
      </c>
      <c r="H149" s="43" t="str">
        <f>IF(E8=5,Wasser!$O$11,"")</f>
        <v/>
      </c>
      <c r="I149" s="43" t="str">
        <f>IF(E8=6,Wasser!$O$12,"")</f>
        <v/>
      </c>
      <c r="J149" s="43" t="str">
        <f>IF(E8=7,Wasser!$O$13,"")</f>
        <v/>
      </c>
      <c r="K149" s="43" t="str">
        <f>IF(E8=8,Wasser!$O$14,"")</f>
        <v/>
      </c>
      <c r="L149" s="43" t="str">
        <f>IF(E8=9,Wasser!$O$15,"")</f>
        <v/>
      </c>
      <c r="M149" s="43" t="str">
        <f>IF(E8=10,Wasser!$O$16,"")</f>
        <v/>
      </c>
      <c r="N149" s="43">
        <f t="shared" ref="N149:N168" si="50">SUM(D149:M149)</f>
        <v>417</v>
      </c>
      <c r="O149" s="43">
        <v>1</v>
      </c>
      <c r="P149" s="43">
        <f>IF(E8=1,Wasser!$P$7,"")</f>
        <v>548.27</v>
      </c>
      <c r="Q149" s="43" t="str">
        <f>IF(E8=2,Wasser!$P$8,"")</f>
        <v/>
      </c>
      <c r="R149" s="43"/>
      <c r="S149" s="43" t="str">
        <f>IF(E8=3,Wasser!$P$9,"")</f>
        <v/>
      </c>
      <c r="T149" s="43" t="str">
        <f>IF(E8=4,Wasser!$P$10,"")</f>
        <v/>
      </c>
      <c r="U149" s="43" t="str">
        <f>IF(E8=5,Wasser!$P$11,"")</f>
        <v/>
      </c>
      <c r="V149" s="43" t="str">
        <f>IF(E8=6,Wasser!$P$12,"")</f>
        <v/>
      </c>
      <c r="W149" s="43" t="str">
        <f>IF(E8=7,Wasser!$P$13,"")</f>
        <v/>
      </c>
      <c r="X149" s="43" t="str">
        <f>IF(E8=8,Wasser!$P$14,"")</f>
        <v/>
      </c>
      <c r="Y149" s="43" t="str">
        <f>IF(E8=9,Wasser!$P$15,"")</f>
        <v/>
      </c>
      <c r="Z149" s="43"/>
      <c r="AA149" s="43" t="str">
        <f>IF(E8=10,Wasser!$P$16,"")</f>
        <v/>
      </c>
      <c r="AB149" s="43">
        <f t="shared" ref="AB149:AB168" si="51">SUM(P149:AA149)</f>
        <v>548.27</v>
      </c>
      <c r="AC149" s="43"/>
      <c r="AD149" s="43">
        <f t="shared" ref="AD149:AD168" si="52">IF(N149=0,0,AB149/N149)</f>
        <v>1.3147961630695444</v>
      </c>
      <c r="AE149" s="43"/>
      <c r="AF149" s="43"/>
      <c r="AG149" s="43">
        <f t="shared" ref="AG149:AG170" si="53">IF(E8=1,D149,"")</f>
        <v>417</v>
      </c>
      <c r="AH149" s="43" t="str">
        <f t="shared" ref="AH149:AH170" si="54">IF(E8=2,E149,"")</f>
        <v/>
      </c>
      <c r="AI149" s="43" t="str">
        <f t="shared" ref="AI149:AI170" si="55">IF(E8=3,F149,"")</f>
        <v/>
      </c>
      <c r="AJ149" s="43" t="str">
        <f t="shared" ref="AJ149:AJ170" si="56">IF(E8=4,G149,"")</f>
        <v/>
      </c>
      <c r="AK149" s="43" t="str">
        <f t="shared" ref="AK149:AK170" si="57">IF(E8=5,H149,"")</f>
        <v/>
      </c>
      <c r="AL149" s="43" t="str">
        <f t="shared" ref="AL149:AL170" si="58">IF(E8=6,I149,"")</f>
        <v/>
      </c>
      <c r="AM149" s="43" t="str">
        <f t="shared" ref="AM149:AM170" si="59">IF(E8=7,J149,"")</f>
        <v/>
      </c>
      <c r="AN149" s="43" t="str">
        <f t="shared" ref="AN149:AN170" si="60">IF(E8=8,K149,"")</f>
        <v/>
      </c>
      <c r="AO149" s="43" t="str">
        <f t="shared" ref="AO149:AO170" si="61">IF(E8=9,L149,"")</f>
        <v/>
      </c>
      <c r="AP149" s="43" t="str">
        <f t="shared" ref="AP149:AP170" si="62">IF(E8=10,M149,"")</f>
        <v/>
      </c>
      <c r="AQ149" s="43">
        <f t="shared" ref="AQ149:AQ169" si="63">SUM(AG149:AP149)</f>
        <v>417</v>
      </c>
      <c r="AR149" s="43">
        <v>1</v>
      </c>
      <c r="AS149" s="43">
        <f>IF(E8=1,Abwasser!$U$7,"")</f>
        <v>458.7</v>
      </c>
      <c r="AT149" s="43" t="str">
        <f>IF(E8=2,Abwasser!$U$8,"")</f>
        <v/>
      </c>
      <c r="AU149" s="43" t="str">
        <f>IF(E8=3,Abwasser!$U$9,"")</f>
        <v/>
      </c>
      <c r="AV149" s="43" t="str">
        <f>IF(E8=4,Abwasser!$U$10,"")</f>
        <v/>
      </c>
      <c r="AW149" s="43" t="str">
        <f>IF(E8=5,Abwasser!$U$11,"")</f>
        <v/>
      </c>
      <c r="AX149" s="43" t="str">
        <f>IF(E8=6,Abwasser!$U$12,"")</f>
        <v/>
      </c>
      <c r="AY149" s="43" t="str">
        <f>IF(E8=7,Abwasser!$U$13,"")</f>
        <v/>
      </c>
      <c r="AZ149" s="43" t="str">
        <f>IF(E8=8,Abwasser!$U$14,"")</f>
        <v/>
      </c>
      <c r="BA149" s="43" t="str">
        <f>IF(E8=9,Abwasser!$U$15,"")</f>
        <v/>
      </c>
      <c r="BB149" s="43" t="str">
        <f>IF(E8=10,Abwasser!$U$16,"")</f>
        <v/>
      </c>
      <c r="BC149" s="43">
        <f t="shared" ref="BC149:BC169" si="64">SUM(AS149:BB149)</f>
        <v>458.7</v>
      </c>
      <c r="BD149" s="43">
        <f t="shared" ref="BD149:BD169" si="65">IF(AQ149=0,"",BC149/AQ149)</f>
        <v>1.0999999999999999</v>
      </c>
      <c r="BE149" s="43"/>
      <c r="BF149" s="43"/>
      <c r="BG149" s="43"/>
      <c r="BH149" s="43"/>
      <c r="BI149" s="43"/>
      <c r="BJ149" s="43"/>
      <c r="BK149" s="43"/>
      <c r="BL149" s="43"/>
      <c r="BM149" s="43"/>
      <c r="BN149" s="43"/>
      <c r="BO149" s="43"/>
      <c r="BP149" s="43"/>
      <c r="BQ149" s="43"/>
      <c r="BR149" s="43"/>
      <c r="BS149" s="43"/>
      <c r="BT149" s="43"/>
      <c r="BU149" s="43"/>
      <c r="BV149" s="43"/>
      <c r="BW149" s="43"/>
      <c r="BX149" s="43"/>
      <c r="BY149" s="43"/>
      <c r="BZ149" s="43"/>
      <c r="CA149" s="43"/>
      <c r="CB149" s="43"/>
      <c r="CC149" s="43"/>
      <c r="CD149" s="43"/>
      <c r="CE149" s="43"/>
      <c r="CF149" s="43"/>
      <c r="CG149" s="43"/>
      <c r="CH149" s="43"/>
      <c r="CI149" s="43"/>
      <c r="CJ149" s="43"/>
      <c r="CK149" s="43"/>
      <c r="CL149" s="43"/>
      <c r="CM149" s="43"/>
      <c r="CN149" s="43"/>
      <c r="CO149" s="43"/>
      <c r="CP149" s="43"/>
      <c r="CQ149" s="43"/>
      <c r="CR149" s="43"/>
      <c r="CS149" s="43"/>
      <c r="CT149" s="43"/>
      <c r="CU149" s="43"/>
      <c r="CV149" s="43"/>
      <c r="CW149" s="43"/>
      <c r="CX149" s="43"/>
      <c r="CY149" s="43"/>
      <c r="CZ149" s="43"/>
      <c r="DA149" s="43"/>
      <c r="DB149" s="43"/>
      <c r="DC149" s="43"/>
      <c r="DD149" s="43"/>
      <c r="DE149" s="43"/>
      <c r="DF149" s="43"/>
      <c r="DG149" s="43"/>
      <c r="DH149" s="43"/>
      <c r="DI149" s="43"/>
      <c r="DJ149" s="43"/>
      <c r="DK149" s="43"/>
      <c r="DL149" s="43"/>
      <c r="DM149" s="43"/>
    </row>
    <row r="150" spans="1:117" hidden="1" x14ac:dyDescent="0.2">
      <c r="A150" s="43"/>
      <c r="B150" s="43"/>
      <c r="C150" s="43"/>
      <c r="D150" s="43">
        <f>IF(E9=1,Wasser!$O$7,"")</f>
        <v>417</v>
      </c>
      <c r="E150" s="43" t="str">
        <f>IF(E9=2,Wasser!$O$8,"")</f>
        <v/>
      </c>
      <c r="F150" s="43" t="str">
        <f>IF(E9=3,Wasser!$O$9,"")</f>
        <v/>
      </c>
      <c r="G150" s="43" t="str">
        <f>IF(E9=4,Wasser!$O$10,"")</f>
        <v/>
      </c>
      <c r="H150" s="43" t="str">
        <f>IF(E9=5,Wasser!$O$11,"")</f>
        <v/>
      </c>
      <c r="I150" s="43" t="str">
        <f>IF(E9=6,Wasser!$O$12,"")</f>
        <v/>
      </c>
      <c r="J150" s="43" t="str">
        <f>IF(E9=7,Wasser!$O$13,"")</f>
        <v/>
      </c>
      <c r="K150" s="43" t="str">
        <f>IF(E9=8,Wasser!$O$14,"")</f>
        <v/>
      </c>
      <c r="L150" s="43" t="str">
        <f>IF(E9=9,Wasser!$O$15,"")</f>
        <v/>
      </c>
      <c r="M150" s="43" t="str">
        <f>IF(E9=10,Wasser!$O$16,"")</f>
        <v/>
      </c>
      <c r="N150" s="43">
        <f t="shared" si="50"/>
        <v>417</v>
      </c>
      <c r="O150" s="43">
        <v>2</v>
      </c>
      <c r="P150" s="43">
        <f>IF(E9=1,Wasser!$P$7,"")</f>
        <v>548.27</v>
      </c>
      <c r="Q150" s="43" t="str">
        <f>IF(E9=2,Wasser!$P$8,"")</f>
        <v/>
      </c>
      <c r="R150" s="43"/>
      <c r="S150" s="43" t="str">
        <f>IF(E9=3,Wasser!$P$9,"")</f>
        <v/>
      </c>
      <c r="T150" s="43" t="str">
        <f>IF(E9=4,Wasser!$P$10,"")</f>
        <v/>
      </c>
      <c r="U150" s="43" t="str">
        <f>IF(E9=5,Wasser!$P$11,"")</f>
        <v/>
      </c>
      <c r="V150" s="43" t="str">
        <f>IF(E9=6,Wasser!$P$12,"")</f>
        <v/>
      </c>
      <c r="W150" s="43" t="str">
        <f>IF(E9=7,Wasser!$P$13,"")</f>
        <v/>
      </c>
      <c r="X150" s="43" t="str">
        <f>IF(E9=8,Wasser!$P$14,"")</f>
        <v/>
      </c>
      <c r="Y150" s="43" t="str">
        <f>IF(E9=9,Wasser!$P$15,"")</f>
        <v/>
      </c>
      <c r="Z150" s="43"/>
      <c r="AA150" s="43" t="str">
        <f>IF(E9=10,Wasser!$P$16,"")</f>
        <v/>
      </c>
      <c r="AB150" s="43">
        <f t="shared" si="51"/>
        <v>548.27</v>
      </c>
      <c r="AC150" s="43"/>
      <c r="AD150" s="43">
        <f t="shared" si="52"/>
        <v>1.3147961630695444</v>
      </c>
      <c r="AE150" s="43"/>
      <c r="AF150" s="43"/>
      <c r="AG150" s="43">
        <f t="shared" si="53"/>
        <v>417</v>
      </c>
      <c r="AH150" s="43" t="str">
        <f t="shared" si="54"/>
        <v/>
      </c>
      <c r="AI150" s="43" t="str">
        <f t="shared" si="55"/>
        <v/>
      </c>
      <c r="AJ150" s="43" t="str">
        <f t="shared" si="56"/>
        <v/>
      </c>
      <c r="AK150" s="43" t="str">
        <f t="shared" si="57"/>
        <v/>
      </c>
      <c r="AL150" s="43" t="str">
        <f t="shared" si="58"/>
        <v/>
      </c>
      <c r="AM150" s="43" t="str">
        <f t="shared" si="59"/>
        <v/>
      </c>
      <c r="AN150" s="43" t="str">
        <f t="shared" si="60"/>
        <v/>
      </c>
      <c r="AO150" s="43" t="str">
        <f t="shared" si="61"/>
        <v/>
      </c>
      <c r="AP150" s="43" t="str">
        <f t="shared" si="62"/>
        <v/>
      </c>
      <c r="AQ150" s="43">
        <f t="shared" si="63"/>
        <v>417</v>
      </c>
      <c r="AR150" s="43">
        <v>2</v>
      </c>
      <c r="AS150" s="43">
        <f>IF(E9=1,Abwasser!$U$7,"")</f>
        <v>458.7</v>
      </c>
      <c r="AT150" s="43" t="str">
        <f>IF(E9=2,Abwasser!$U$8,"")</f>
        <v/>
      </c>
      <c r="AU150" s="43" t="str">
        <f>IF(E9=3,Abwasser!$U$9,"")</f>
        <v/>
      </c>
      <c r="AV150" s="43" t="str">
        <f>IF(E9=4,Abwasser!$U$10,"")</f>
        <v/>
      </c>
      <c r="AW150" s="43" t="str">
        <f>IF(E9=5,Abwasser!$U$11,"")</f>
        <v/>
      </c>
      <c r="AX150" s="43" t="str">
        <f>IF(E9=6,Abwasser!$U$12,"")</f>
        <v/>
      </c>
      <c r="AY150" s="43" t="str">
        <f>IF(E9=7,Abwasser!$U$13,"")</f>
        <v/>
      </c>
      <c r="AZ150" s="43" t="str">
        <f>IF(E9=8,Abwasser!$U$14,"")</f>
        <v/>
      </c>
      <c r="BA150" s="43" t="str">
        <f>IF(E9=9,Abwasser!$U$15,"")</f>
        <v/>
      </c>
      <c r="BB150" s="43" t="str">
        <f>IF(E9=10,Abwasser!$U$16,"")</f>
        <v/>
      </c>
      <c r="BC150" s="43">
        <f t="shared" si="64"/>
        <v>458.7</v>
      </c>
      <c r="BD150" s="43">
        <f t="shared" si="65"/>
        <v>1.0999999999999999</v>
      </c>
      <c r="BE150" s="43"/>
      <c r="BF150" s="43"/>
      <c r="BG150" s="43"/>
      <c r="BH150" s="43"/>
      <c r="BI150" s="43"/>
      <c r="BJ150" s="43"/>
      <c r="BK150" s="43"/>
      <c r="BL150" s="43"/>
      <c r="BM150" s="43"/>
      <c r="BN150" s="43"/>
      <c r="BO150" s="43"/>
      <c r="BP150" s="43"/>
      <c r="BQ150" s="43"/>
      <c r="BR150" s="43"/>
      <c r="BS150" s="43"/>
      <c r="BT150" s="43"/>
      <c r="BU150" s="43"/>
      <c r="BV150" s="43"/>
      <c r="BW150" s="43"/>
      <c r="BX150" s="43"/>
      <c r="BY150" s="43"/>
      <c r="BZ150" s="43"/>
      <c r="CA150" s="43"/>
      <c r="CB150" s="43"/>
      <c r="CC150" s="43"/>
      <c r="CD150" s="43"/>
      <c r="CE150" s="43"/>
      <c r="CF150" s="43"/>
      <c r="CG150" s="43"/>
      <c r="CH150" s="43"/>
      <c r="CI150" s="43"/>
      <c r="CJ150" s="43"/>
      <c r="CK150" s="43"/>
      <c r="CL150" s="43"/>
      <c r="CM150" s="43"/>
      <c r="CN150" s="43"/>
      <c r="CO150" s="43"/>
      <c r="CP150" s="43"/>
      <c r="CQ150" s="43"/>
      <c r="CR150" s="43"/>
      <c r="CS150" s="43"/>
      <c r="CT150" s="43"/>
      <c r="CU150" s="43"/>
      <c r="CV150" s="43"/>
      <c r="CW150" s="43"/>
      <c r="CX150" s="43"/>
      <c r="CY150" s="43"/>
      <c r="CZ150" s="43"/>
      <c r="DA150" s="43"/>
      <c r="DB150" s="43"/>
      <c r="DC150" s="43"/>
      <c r="DD150" s="43"/>
      <c r="DE150" s="43"/>
      <c r="DF150" s="43"/>
      <c r="DG150" s="43"/>
      <c r="DH150" s="43"/>
      <c r="DI150" s="43"/>
      <c r="DJ150" s="43"/>
      <c r="DK150" s="43" t="str">
        <f>IF(CJ9=1,Abwasser!$T$7,"")</f>
        <v/>
      </c>
      <c r="DL150" s="43" t="str">
        <f>IF(CJ9=2,Abwasser!$T$8,"")</f>
        <v/>
      </c>
      <c r="DM150" s="43" t="str">
        <f>IF(CJ9=3,Abwasser!$T$9,"")</f>
        <v/>
      </c>
    </row>
    <row r="151" spans="1:117" hidden="1" x14ac:dyDescent="0.2">
      <c r="A151" s="43"/>
      <c r="B151" s="43"/>
      <c r="C151" s="43"/>
      <c r="D151" s="43">
        <f>IF(E10=1,Wasser!$O$7,"")</f>
        <v>417</v>
      </c>
      <c r="E151" s="43" t="str">
        <f>IF(E10=2,Wasser!$O$8,"")</f>
        <v/>
      </c>
      <c r="F151" s="43" t="str">
        <f>IF(E10=3,Wasser!$O$9,"")</f>
        <v/>
      </c>
      <c r="G151" s="43" t="str">
        <f>IF(E10=4,Wasser!$O$10,"")</f>
        <v/>
      </c>
      <c r="H151" s="43" t="str">
        <f>IF(E10=5,Wasser!$O$11,"")</f>
        <v/>
      </c>
      <c r="I151" s="43" t="str">
        <f>IF(E10=6,Wasser!$O$12,"")</f>
        <v/>
      </c>
      <c r="J151" s="43" t="str">
        <f>IF(E10=7,Wasser!$O$13,"")</f>
        <v/>
      </c>
      <c r="K151" s="43" t="str">
        <f>IF(E10=8,Wasser!$O$14,"")</f>
        <v/>
      </c>
      <c r="L151" s="43" t="str">
        <f>IF(E10=9,Wasser!$O$15,"")</f>
        <v/>
      </c>
      <c r="M151" s="43" t="str">
        <f>IF(E10=10,Wasser!$O$16,"")</f>
        <v/>
      </c>
      <c r="N151" s="43">
        <f t="shared" si="50"/>
        <v>417</v>
      </c>
      <c r="O151" s="43">
        <v>3</v>
      </c>
      <c r="P151" s="43">
        <f>IF(E10=1,Wasser!$P$7,"")</f>
        <v>548.27</v>
      </c>
      <c r="Q151" s="43" t="str">
        <f>IF(E10=2,Wasser!$P$8,"")</f>
        <v/>
      </c>
      <c r="R151" s="43"/>
      <c r="S151" s="43" t="str">
        <f>IF(E10=3,Wasser!$P$9,"")</f>
        <v/>
      </c>
      <c r="T151" s="43" t="str">
        <f>IF(E10=4,Wasser!$P$10,"")</f>
        <v/>
      </c>
      <c r="U151" s="43" t="str">
        <f>IF(E10=5,Wasser!$P$11,"")</f>
        <v/>
      </c>
      <c r="V151" s="43" t="str">
        <f>IF(E10=6,Wasser!$P$12,"")</f>
        <v/>
      </c>
      <c r="W151" s="43" t="str">
        <f>IF(E10=7,Wasser!$P$13,"")</f>
        <v/>
      </c>
      <c r="X151" s="43" t="str">
        <f>IF(E10=8,Wasser!$P$14,"")</f>
        <v/>
      </c>
      <c r="Y151" s="43" t="str">
        <f>IF(E10=9,Wasser!$P$15,"")</f>
        <v/>
      </c>
      <c r="Z151" s="43"/>
      <c r="AA151" s="43" t="str">
        <f>IF(E10=10,Wasser!$P$16,"")</f>
        <v/>
      </c>
      <c r="AB151" s="43">
        <f t="shared" si="51"/>
        <v>548.27</v>
      </c>
      <c r="AC151" s="43"/>
      <c r="AD151" s="43">
        <f t="shared" si="52"/>
        <v>1.3147961630695444</v>
      </c>
      <c r="AE151" s="43"/>
      <c r="AF151" s="43"/>
      <c r="AG151" s="43">
        <f t="shared" si="53"/>
        <v>417</v>
      </c>
      <c r="AH151" s="43" t="str">
        <f t="shared" si="54"/>
        <v/>
      </c>
      <c r="AI151" s="43" t="str">
        <f t="shared" si="55"/>
        <v/>
      </c>
      <c r="AJ151" s="43" t="str">
        <f t="shared" si="56"/>
        <v/>
      </c>
      <c r="AK151" s="43" t="str">
        <f t="shared" si="57"/>
        <v/>
      </c>
      <c r="AL151" s="43" t="str">
        <f t="shared" si="58"/>
        <v/>
      </c>
      <c r="AM151" s="43" t="str">
        <f t="shared" si="59"/>
        <v/>
      </c>
      <c r="AN151" s="43" t="str">
        <f t="shared" si="60"/>
        <v/>
      </c>
      <c r="AO151" s="43" t="str">
        <f t="shared" si="61"/>
        <v/>
      </c>
      <c r="AP151" s="43" t="str">
        <f t="shared" si="62"/>
        <v/>
      </c>
      <c r="AQ151" s="43">
        <f t="shared" si="63"/>
        <v>417</v>
      </c>
      <c r="AR151" s="43">
        <v>3</v>
      </c>
      <c r="AS151" s="43">
        <f>IF(E10=1,Abwasser!$U$7,"")</f>
        <v>458.7</v>
      </c>
      <c r="AT151" s="43" t="str">
        <f>IF(E10=2,Abwasser!$U$8,"")</f>
        <v/>
      </c>
      <c r="AU151" s="43" t="str">
        <f>IF(E10=3,Abwasser!$U$9,"")</f>
        <v/>
      </c>
      <c r="AV151" s="43" t="str">
        <f>IF(E10=4,Abwasser!$U$10,"")</f>
        <v/>
      </c>
      <c r="AW151" s="43" t="str">
        <f>IF(E10=5,Abwasser!$U$11,"")</f>
        <v/>
      </c>
      <c r="AX151" s="43" t="str">
        <f>IF(E10=6,Abwasser!$U$12,"")</f>
        <v/>
      </c>
      <c r="AY151" s="43" t="str">
        <f>IF(E10=7,Abwasser!$U$13,"")</f>
        <v/>
      </c>
      <c r="AZ151" s="43" t="str">
        <f>IF(E10=8,Abwasser!$U$14,"")</f>
        <v/>
      </c>
      <c r="BA151" s="43" t="str">
        <f>IF(E10=9,Abwasser!$U$15,"")</f>
        <v/>
      </c>
      <c r="BB151" s="43" t="str">
        <f>IF(E10=10,Abwasser!$U$16,"")</f>
        <v/>
      </c>
      <c r="BC151" s="43">
        <f t="shared" si="64"/>
        <v>458.7</v>
      </c>
      <c r="BD151" s="43">
        <f t="shared" si="65"/>
        <v>1.0999999999999999</v>
      </c>
      <c r="BE151" s="43"/>
      <c r="BF151" s="43"/>
      <c r="BG151" s="43"/>
      <c r="BH151" s="43"/>
      <c r="BI151" s="43"/>
      <c r="BJ151" s="43"/>
      <c r="BK151" s="43"/>
      <c r="BL151" s="43"/>
      <c r="BM151" s="43"/>
      <c r="BN151" s="43"/>
      <c r="BO151" s="43"/>
      <c r="BP151" s="43"/>
      <c r="BQ151" s="43"/>
      <c r="BR151" s="43"/>
      <c r="BS151" s="43"/>
      <c r="BT151" s="43"/>
      <c r="BU151" s="43"/>
      <c r="BV151" s="43"/>
      <c r="BW151" s="43"/>
      <c r="BX151" s="43"/>
      <c r="BY151" s="43"/>
      <c r="BZ151" s="43"/>
      <c r="CA151" s="43"/>
      <c r="CB151" s="43"/>
      <c r="CC151" s="43"/>
      <c r="CD151" s="43"/>
      <c r="CE151" s="43"/>
      <c r="CF151" s="43"/>
      <c r="CG151" s="43"/>
      <c r="CH151" s="43"/>
      <c r="CI151" s="43"/>
      <c r="CJ151" s="43"/>
      <c r="CK151" s="43"/>
      <c r="CL151" s="43"/>
      <c r="CM151" s="43"/>
      <c r="CN151" s="43"/>
      <c r="CO151" s="43"/>
      <c r="CP151" s="43"/>
      <c r="CQ151" s="43"/>
      <c r="CR151" s="43"/>
      <c r="CS151" s="43"/>
      <c r="CT151" s="43"/>
      <c r="CU151" s="43"/>
      <c r="CV151" s="43"/>
      <c r="CW151" s="43"/>
      <c r="CX151" s="43"/>
      <c r="CY151" s="43"/>
      <c r="CZ151" s="43"/>
      <c r="DA151" s="43"/>
      <c r="DB151" s="43"/>
      <c r="DC151" s="43"/>
      <c r="DD151" s="43"/>
      <c r="DE151" s="43"/>
      <c r="DF151" s="43"/>
      <c r="DG151" s="43"/>
      <c r="DH151" s="43"/>
      <c r="DI151" s="43"/>
      <c r="DJ151" s="43"/>
      <c r="DK151" s="43" t="str">
        <f>IF(CJ10=1,Abwasser!$T$7,"")</f>
        <v/>
      </c>
      <c r="DL151" s="43" t="str">
        <f>IF(CJ10=2,Abwasser!$T$8,"")</f>
        <v/>
      </c>
      <c r="DM151" s="43" t="str">
        <f>IF(CJ10=3,Abwasser!$T$9,"")</f>
        <v/>
      </c>
    </row>
    <row r="152" spans="1:117" hidden="1" x14ac:dyDescent="0.2">
      <c r="A152" s="43"/>
      <c r="B152" s="43"/>
      <c r="C152" s="43"/>
      <c r="D152" s="43">
        <f>IF(E11=1,Wasser!$O$7,"")</f>
        <v>417</v>
      </c>
      <c r="E152" s="43" t="str">
        <f>IF(E11=2,Wasser!$O$8,"")</f>
        <v/>
      </c>
      <c r="F152" s="43" t="str">
        <f>IF(E11=3,Wasser!$O$9,"")</f>
        <v/>
      </c>
      <c r="G152" s="43" t="str">
        <f>IF(E11=4,Wasser!$O$10,"")</f>
        <v/>
      </c>
      <c r="H152" s="43" t="str">
        <f>IF(E11=5,Wasser!$O$11,"")</f>
        <v/>
      </c>
      <c r="I152" s="43" t="str">
        <f>IF(E11=6,Wasser!$O$12,"")</f>
        <v/>
      </c>
      <c r="J152" s="43" t="str">
        <f>IF(E11=7,Wasser!$O$13,"")</f>
        <v/>
      </c>
      <c r="K152" s="43" t="str">
        <f>IF(E11=8,Wasser!$O$14,"")</f>
        <v/>
      </c>
      <c r="L152" s="43" t="str">
        <f>IF(E11=9,Wasser!$O$15,"")</f>
        <v/>
      </c>
      <c r="M152" s="43" t="str">
        <f>IF(E11=10,Wasser!$O$16,"")</f>
        <v/>
      </c>
      <c r="N152" s="43">
        <f t="shared" si="50"/>
        <v>417</v>
      </c>
      <c r="O152" s="43">
        <v>4</v>
      </c>
      <c r="P152" s="43">
        <f>IF(E11=1,Wasser!$P$7,"")</f>
        <v>548.27</v>
      </c>
      <c r="Q152" s="43" t="str">
        <f>IF(E11=2,Wasser!$P$8,"")</f>
        <v/>
      </c>
      <c r="R152" s="43"/>
      <c r="S152" s="43" t="str">
        <f>IF(E11=3,Wasser!$P$9,"")</f>
        <v/>
      </c>
      <c r="T152" s="43" t="str">
        <f>IF(E11=4,Wasser!$P$10,"")</f>
        <v/>
      </c>
      <c r="U152" s="43" t="str">
        <f>IF(E11=5,Wasser!$P$11,"")</f>
        <v/>
      </c>
      <c r="V152" s="43" t="str">
        <f>IF(E11=6,Wasser!$P$12,"")</f>
        <v/>
      </c>
      <c r="W152" s="43" t="str">
        <f>IF(E11=7,Wasser!$P$13,"")</f>
        <v/>
      </c>
      <c r="X152" s="43" t="str">
        <f>IF(E11=8,Wasser!$P$14,"")</f>
        <v/>
      </c>
      <c r="Y152" s="43" t="str">
        <f>IF(E11=9,Wasser!$P$15,"")</f>
        <v/>
      </c>
      <c r="Z152" s="43"/>
      <c r="AA152" s="43" t="str">
        <f>IF(E11=10,Wasser!$P$16,"")</f>
        <v/>
      </c>
      <c r="AB152" s="43">
        <f t="shared" si="51"/>
        <v>548.27</v>
      </c>
      <c r="AC152" s="43"/>
      <c r="AD152" s="43">
        <f t="shared" si="52"/>
        <v>1.3147961630695444</v>
      </c>
      <c r="AE152" s="43"/>
      <c r="AF152" s="43"/>
      <c r="AG152" s="43">
        <f t="shared" si="53"/>
        <v>417</v>
      </c>
      <c r="AH152" s="43" t="str">
        <f t="shared" si="54"/>
        <v/>
      </c>
      <c r="AI152" s="43" t="str">
        <f t="shared" si="55"/>
        <v/>
      </c>
      <c r="AJ152" s="43" t="str">
        <f t="shared" si="56"/>
        <v/>
      </c>
      <c r="AK152" s="43" t="str">
        <f t="shared" si="57"/>
        <v/>
      </c>
      <c r="AL152" s="43" t="str">
        <f t="shared" si="58"/>
        <v/>
      </c>
      <c r="AM152" s="43" t="str">
        <f t="shared" si="59"/>
        <v/>
      </c>
      <c r="AN152" s="43" t="str">
        <f t="shared" si="60"/>
        <v/>
      </c>
      <c r="AO152" s="43" t="str">
        <f t="shared" si="61"/>
        <v/>
      </c>
      <c r="AP152" s="43" t="str">
        <f t="shared" si="62"/>
        <v/>
      </c>
      <c r="AQ152" s="43">
        <f t="shared" si="63"/>
        <v>417</v>
      </c>
      <c r="AR152" s="43">
        <v>4</v>
      </c>
      <c r="AS152" s="43">
        <f>IF(E11=1,Abwasser!$U$7,"")</f>
        <v>458.7</v>
      </c>
      <c r="AT152" s="43" t="str">
        <f>IF(E11=2,Abwasser!$U$8,"")</f>
        <v/>
      </c>
      <c r="AU152" s="43" t="str">
        <f>IF(E11=3,Abwasser!$U$9,"")</f>
        <v/>
      </c>
      <c r="AV152" s="43" t="str">
        <f>IF(E11=4,Abwasser!$U$10,"")</f>
        <v/>
      </c>
      <c r="AW152" s="43" t="str">
        <f>IF(E11=5,Abwasser!$U$11,"")</f>
        <v/>
      </c>
      <c r="AX152" s="43" t="str">
        <f>IF(E11=6,Abwasser!$U$12,"")</f>
        <v/>
      </c>
      <c r="AY152" s="43" t="str">
        <f>IF(E11=7,Abwasser!$U$13,"")</f>
        <v/>
      </c>
      <c r="AZ152" s="43" t="str">
        <f>IF(E11=8,Abwasser!$U$14,"")</f>
        <v/>
      </c>
      <c r="BA152" s="43" t="str">
        <f>IF(E11=9,Abwasser!$U$15,"")</f>
        <v/>
      </c>
      <c r="BB152" s="43" t="str">
        <f>IF(E11=10,Abwasser!$U$16,"")</f>
        <v/>
      </c>
      <c r="BC152" s="43">
        <f t="shared" si="64"/>
        <v>458.7</v>
      </c>
      <c r="BD152" s="43">
        <f t="shared" si="65"/>
        <v>1.0999999999999999</v>
      </c>
      <c r="BE152" s="43"/>
      <c r="BF152" s="43"/>
      <c r="BG152" s="43"/>
      <c r="BH152" s="43"/>
      <c r="BI152" s="43"/>
      <c r="BJ152" s="43"/>
      <c r="BK152" s="43"/>
      <c r="BL152" s="43"/>
      <c r="BM152" s="43"/>
      <c r="BN152" s="43"/>
      <c r="BO152" s="43"/>
      <c r="BP152" s="43"/>
      <c r="BQ152" s="43"/>
      <c r="BR152" s="43"/>
      <c r="BS152" s="43"/>
      <c r="BT152" s="43"/>
      <c r="BU152" s="43"/>
      <c r="BV152" s="43"/>
      <c r="BW152" s="43"/>
      <c r="BX152" s="43"/>
      <c r="BY152" s="43"/>
      <c r="BZ152" s="43"/>
      <c r="CA152" s="43"/>
      <c r="CB152" s="43"/>
      <c r="CC152" s="43"/>
      <c r="CD152" s="43"/>
      <c r="CE152" s="43"/>
      <c r="CF152" s="43"/>
      <c r="CG152" s="43"/>
      <c r="CH152" s="43"/>
      <c r="CI152" s="43"/>
      <c r="CJ152" s="43"/>
      <c r="CK152" s="43"/>
      <c r="CL152" s="43"/>
      <c r="CM152" s="43"/>
      <c r="CN152" s="43"/>
      <c r="CO152" s="43"/>
      <c r="CP152" s="43"/>
      <c r="CQ152" s="43"/>
      <c r="CR152" s="43"/>
      <c r="CS152" s="43"/>
      <c r="CT152" s="43"/>
      <c r="CU152" s="43"/>
      <c r="CV152" s="43"/>
      <c r="CW152" s="43"/>
      <c r="CX152" s="43"/>
      <c r="CY152" s="43"/>
      <c r="CZ152" s="43"/>
      <c r="DA152" s="43"/>
      <c r="DB152" s="43"/>
      <c r="DC152" s="43"/>
      <c r="DD152" s="43"/>
      <c r="DE152" s="43"/>
      <c r="DF152" s="43"/>
      <c r="DG152" s="43"/>
      <c r="DH152" s="43"/>
      <c r="DI152" s="43"/>
      <c r="DJ152" s="43"/>
      <c r="DK152" s="43" t="str">
        <f>IF(CJ11=1,Abwasser!$T$7,"")</f>
        <v/>
      </c>
      <c r="DL152" s="43" t="str">
        <f>IF(CJ11=2,Abwasser!$T$8,"")</f>
        <v/>
      </c>
      <c r="DM152" s="43" t="str">
        <f>IF(CJ11=3,Abwasser!$T$9,"")</f>
        <v/>
      </c>
    </row>
    <row r="153" spans="1:117" hidden="1" x14ac:dyDescent="0.2">
      <c r="A153" s="43"/>
      <c r="B153" s="43"/>
      <c r="C153" s="43"/>
      <c r="D153" s="43" t="str">
        <f>IF(E12=1,Wasser!$O$7,"")</f>
        <v/>
      </c>
      <c r="E153" s="43" t="str">
        <f>IF(E12=2,Wasser!$O$8,"")</f>
        <v/>
      </c>
      <c r="F153" s="43" t="str">
        <f>IF(E12=3,Wasser!$O$9,"")</f>
        <v/>
      </c>
      <c r="G153" s="43" t="str">
        <f>IF(E12=4,Wasser!$O$10,"")</f>
        <v/>
      </c>
      <c r="H153" s="43" t="str">
        <f>IF(E12=5,Wasser!$O$11,"")</f>
        <v/>
      </c>
      <c r="I153" s="43" t="str">
        <f>IF(E12=6,Wasser!$O$12,"")</f>
        <v/>
      </c>
      <c r="J153" s="43" t="str">
        <f>IF(E12=7,Wasser!$O$13,"")</f>
        <v/>
      </c>
      <c r="K153" s="43" t="str">
        <f>IF(E12=8,Wasser!$O$14,"")</f>
        <v/>
      </c>
      <c r="L153" s="43" t="str">
        <f>IF(E12=9,Wasser!$O$15,"")</f>
        <v/>
      </c>
      <c r="M153" s="43" t="str">
        <f>IF(E12=10,Wasser!$O$16,"")</f>
        <v/>
      </c>
      <c r="N153" s="43">
        <f t="shared" si="50"/>
        <v>0</v>
      </c>
      <c r="O153" s="43">
        <v>5</v>
      </c>
      <c r="P153" s="43" t="str">
        <f>IF(E12=1,Wasser!$P$7,"")</f>
        <v/>
      </c>
      <c r="Q153" s="43" t="str">
        <f>IF(E12=2,Wasser!$P$8,"")</f>
        <v/>
      </c>
      <c r="R153" s="43"/>
      <c r="S153" s="43" t="str">
        <f>IF(E12=3,Wasser!$P$9,"")</f>
        <v/>
      </c>
      <c r="T153" s="43" t="str">
        <f>IF(E12=4,Wasser!$P$10,"")</f>
        <v/>
      </c>
      <c r="U153" s="43" t="str">
        <f>IF(E12=5,Wasser!$P$11,"")</f>
        <v/>
      </c>
      <c r="V153" s="43" t="str">
        <f>IF(E12=6,Wasser!$P$12,"")</f>
        <v/>
      </c>
      <c r="W153" s="43" t="str">
        <f>IF(E12=7,Wasser!$P$13,"")</f>
        <v/>
      </c>
      <c r="X153" s="43" t="str">
        <f>IF(E12=8,Wasser!$P$14,"")</f>
        <v/>
      </c>
      <c r="Y153" s="43" t="str">
        <f>IF(E12=9,Wasser!$P$15,"")</f>
        <v/>
      </c>
      <c r="Z153" s="43"/>
      <c r="AA153" s="43" t="str">
        <f>IF(E12=10,Wasser!$P$16,"")</f>
        <v/>
      </c>
      <c r="AB153" s="43">
        <f t="shared" si="51"/>
        <v>0</v>
      </c>
      <c r="AC153" s="43"/>
      <c r="AD153" s="43">
        <f t="shared" si="52"/>
        <v>0</v>
      </c>
      <c r="AE153" s="43"/>
      <c r="AF153" s="43"/>
      <c r="AG153" s="43" t="str">
        <f t="shared" si="53"/>
        <v/>
      </c>
      <c r="AH153" s="43" t="str">
        <f t="shared" si="54"/>
        <v/>
      </c>
      <c r="AI153" s="43" t="str">
        <f t="shared" si="55"/>
        <v/>
      </c>
      <c r="AJ153" s="43" t="str">
        <f t="shared" si="56"/>
        <v/>
      </c>
      <c r="AK153" s="43" t="str">
        <f t="shared" si="57"/>
        <v/>
      </c>
      <c r="AL153" s="43" t="str">
        <f t="shared" si="58"/>
        <v/>
      </c>
      <c r="AM153" s="43" t="str">
        <f t="shared" si="59"/>
        <v/>
      </c>
      <c r="AN153" s="43" t="str">
        <f t="shared" si="60"/>
        <v/>
      </c>
      <c r="AO153" s="43" t="str">
        <f t="shared" si="61"/>
        <v/>
      </c>
      <c r="AP153" s="43" t="str">
        <f t="shared" si="62"/>
        <v/>
      </c>
      <c r="AQ153" s="43">
        <f t="shared" si="63"/>
        <v>0</v>
      </c>
      <c r="AR153" s="43">
        <v>5</v>
      </c>
      <c r="AS153" s="43" t="str">
        <f>IF(E12=1,Abwasser!$U$7,"")</f>
        <v/>
      </c>
      <c r="AT153" s="43" t="str">
        <f>IF(E12=2,Abwasser!$U$8,"")</f>
        <v/>
      </c>
      <c r="AU153" s="43" t="str">
        <f>IF(E12=3,Abwasser!$U$9,"")</f>
        <v/>
      </c>
      <c r="AV153" s="43" t="str">
        <f>IF(E12=4,Abwasser!$U$10,"")</f>
        <v/>
      </c>
      <c r="AW153" s="43" t="str">
        <f>IF(E12=5,Abwasser!$U$11,"")</f>
        <v/>
      </c>
      <c r="AX153" s="43" t="str">
        <f>IF(E12=6,Abwasser!$U$12,"")</f>
        <v/>
      </c>
      <c r="AY153" s="43" t="str">
        <f>IF(E12=7,Abwasser!$U$13,"")</f>
        <v/>
      </c>
      <c r="AZ153" s="43" t="str">
        <f>IF(E12=8,Abwasser!$U$14,"")</f>
        <v/>
      </c>
      <c r="BA153" s="43" t="str">
        <f>IF(E12=9,Abwasser!$U$15,"")</f>
        <v/>
      </c>
      <c r="BB153" s="43" t="str">
        <f>IF(E12=10,Abwasser!$U$16,"")</f>
        <v/>
      </c>
      <c r="BC153" s="43">
        <f t="shared" si="64"/>
        <v>0</v>
      </c>
      <c r="BD153" s="43" t="str">
        <f t="shared" si="65"/>
        <v/>
      </c>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3"/>
      <c r="CF153" s="43"/>
      <c r="CG153" s="43"/>
      <c r="CH153" s="43"/>
      <c r="CI153" s="43"/>
      <c r="CJ153" s="43"/>
      <c r="CK153" s="43"/>
      <c r="CL153" s="43"/>
      <c r="CM153" s="43"/>
      <c r="CN153" s="43"/>
      <c r="CO153" s="43"/>
      <c r="CP153" s="43"/>
      <c r="CQ153" s="43"/>
      <c r="CR153" s="43"/>
      <c r="CS153" s="43"/>
      <c r="CT153" s="43"/>
      <c r="CU153" s="43"/>
      <c r="CV153" s="43"/>
      <c r="CW153" s="43"/>
      <c r="CX153" s="43"/>
      <c r="CY153" s="43"/>
      <c r="CZ153" s="43"/>
      <c r="DA153" s="43"/>
      <c r="DB153" s="43"/>
      <c r="DC153" s="43"/>
      <c r="DD153" s="43"/>
      <c r="DE153" s="43"/>
      <c r="DF153" s="43"/>
      <c r="DG153" s="43"/>
      <c r="DH153" s="43"/>
      <c r="DI153" s="43"/>
      <c r="DJ153" s="43"/>
      <c r="DK153" s="43" t="str">
        <f>IF(CJ12=1,Abwasser!$T$7,"")</f>
        <v/>
      </c>
      <c r="DL153" s="43" t="str">
        <f>IF(CJ12=2,Abwasser!$T$8,"")</f>
        <v/>
      </c>
      <c r="DM153" s="43" t="str">
        <f>IF(CJ12=3,Abwasser!$T$9,"")</f>
        <v/>
      </c>
    </row>
    <row r="154" spans="1:117" hidden="1" x14ac:dyDescent="0.2">
      <c r="A154" s="43"/>
      <c r="B154" s="43"/>
      <c r="C154" s="43"/>
      <c r="D154" s="43" t="str">
        <f>IF(E13=1,Wasser!$O$7,"")</f>
        <v/>
      </c>
      <c r="E154" s="43" t="str">
        <f>IF(E13=2,Wasser!$O$8,"")</f>
        <v/>
      </c>
      <c r="F154" s="43" t="str">
        <f>IF(E13=3,Wasser!$O$9,"")</f>
        <v/>
      </c>
      <c r="G154" s="43" t="str">
        <f>IF(E13=4,Wasser!$O$10,"")</f>
        <v/>
      </c>
      <c r="H154" s="43" t="str">
        <f>IF(E13=5,Wasser!$O$11,"")</f>
        <v/>
      </c>
      <c r="I154" s="43" t="str">
        <f>IF(E13=6,Wasser!$O$12,"")</f>
        <v/>
      </c>
      <c r="J154" s="43" t="str">
        <f>IF(E13=7,Wasser!$O$13,"")</f>
        <v/>
      </c>
      <c r="K154" s="43" t="str">
        <f>IF(E13=8,Wasser!$O$14,"")</f>
        <v/>
      </c>
      <c r="L154" s="43" t="str">
        <f>IF(E13=9,Wasser!$O$15,"")</f>
        <v/>
      </c>
      <c r="M154" s="43" t="str">
        <f>IF(E13=10,Wasser!$O$16,"")</f>
        <v/>
      </c>
      <c r="N154" s="43">
        <f t="shared" si="50"/>
        <v>0</v>
      </c>
      <c r="O154" s="43">
        <v>6</v>
      </c>
      <c r="P154" s="43" t="str">
        <f>IF(E13=1,Wasser!$P$7,"")</f>
        <v/>
      </c>
      <c r="Q154" s="43" t="str">
        <f>IF(E13=2,Wasser!$P$8,"")</f>
        <v/>
      </c>
      <c r="R154" s="43"/>
      <c r="S154" s="43" t="str">
        <f>IF(E13=3,Wasser!$P$9,"")</f>
        <v/>
      </c>
      <c r="T154" s="43" t="str">
        <f>IF(E13=4,Wasser!$P$10,"")</f>
        <v/>
      </c>
      <c r="U154" s="43" t="str">
        <f>IF(E13=5,Wasser!$P$11,"")</f>
        <v/>
      </c>
      <c r="V154" s="43" t="str">
        <f>IF(E13=6,Wasser!$P$12,"")</f>
        <v/>
      </c>
      <c r="W154" s="43" t="str">
        <f>IF(E13=7,Wasser!$P$13,"")</f>
        <v/>
      </c>
      <c r="X154" s="43" t="str">
        <f>IF(E13=8,Wasser!$P$14,"")</f>
        <v/>
      </c>
      <c r="Y154" s="43" t="str">
        <f>IF(E13=9,Wasser!$P$15,"")</f>
        <v/>
      </c>
      <c r="Z154" s="43"/>
      <c r="AA154" s="43" t="str">
        <f>IF(E13=10,Wasser!$P$16,"")</f>
        <v/>
      </c>
      <c r="AB154" s="43">
        <f t="shared" si="51"/>
        <v>0</v>
      </c>
      <c r="AC154" s="43"/>
      <c r="AD154" s="43">
        <f t="shared" si="52"/>
        <v>0</v>
      </c>
      <c r="AE154" s="43"/>
      <c r="AF154" s="43"/>
      <c r="AG154" s="43" t="str">
        <f t="shared" si="53"/>
        <v/>
      </c>
      <c r="AH154" s="43" t="str">
        <f t="shared" si="54"/>
        <v/>
      </c>
      <c r="AI154" s="43" t="str">
        <f t="shared" si="55"/>
        <v/>
      </c>
      <c r="AJ154" s="43" t="str">
        <f t="shared" si="56"/>
        <v/>
      </c>
      <c r="AK154" s="43" t="str">
        <f t="shared" si="57"/>
        <v/>
      </c>
      <c r="AL154" s="43" t="str">
        <f t="shared" si="58"/>
        <v/>
      </c>
      <c r="AM154" s="43" t="str">
        <f t="shared" si="59"/>
        <v/>
      </c>
      <c r="AN154" s="43" t="str">
        <f t="shared" si="60"/>
        <v/>
      </c>
      <c r="AO154" s="43" t="str">
        <f t="shared" si="61"/>
        <v/>
      </c>
      <c r="AP154" s="43" t="str">
        <f t="shared" si="62"/>
        <v/>
      </c>
      <c r="AQ154" s="43">
        <f t="shared" si="63"/>
        <v>0</v>
      </c>
      <c r="AR154" s="43">
        <v>6</v>
      </c>
      <c r="AS154" s="43" t="str">
        <f>IF(E13=1,Abwasser!$U$7,"")</f>
        <v/>
      </c>
      <c r="AT154" s="43" t="str">
        <f>IF(E13=2,Abwasser!$U$8,"")</f>
        <v/>
      </c>
      <c r="AU154" s="43" t="str">
        <f>IF(E13=3,Abwasser!$U$9,"")</f>
        <v/>
      </c>
      <c r="AV154" s="43" t="str">
        <f>IF(E13=4,Abwasser!$U$10,"")</f>
        <v/>
      </c>
      <c r="AW154" s="43" t="str">
        <f>IF(E13=5,Abwasser!$U$11,"")</f>
        <v/>
      </c>
      <c r="AX154" s="43" t="str">
        <f>IF(E13=6,Abwasser!$U$12,"")</f>
        <v/>
      </c>
      <c r="AY154" s="43" t="str">
        <f>IF(E13=7,Abwasser!$U$13,"")</f>
        <v/>
      </c>
      <c r="AZ154" s="43" t="str">
        <f>IF(E13=8,Abwasser!$U$14,"")</f>
        <v/>
      </c>
      <c r="BA154" s="43" t="str">
        <f>IF(E13=9,Abwasser!$U$15,"")</f>
        <v/>
      </c>
      <c r="BB154" s="43" t="str">
        <f>IF(E13=10,Abwasser!$U$16,"")</f>
        <v/>
      </c>
      <c r="BC154" s="43">
        <f t="shared" si="64"/>
        <v>0</v>
      </c>
      <c r="BD154" s="43" t="str">
        <f t="shared" si="65"/>
        <v/>
      </c>
      <c r="BE154" s="43"/>
      <c r="BF154" s="43"/>
      <c r="BG154" s="43"/>
      <c r="BH154" s="43"/>
      <c r="BI154" s="43"/>
      <c r="BJ154" s="43"/>
      <c r="BK154" s="43"/>
      <c r="BL154" s="43"/>
      <c r="BM154" s="43"/>
      <c r="BN154" s="43"/>
      <c r="BO154" s="43"/>
      <c r="BP154" s="43"/>
      <c r="BQ154" s="43"/>
      <c r="BR154" s="43"/>
      <c r="BS154" s="43"/>
      <c r="BT154" s="43"/>
      <c r="BU154" s="43"/>
      <c r="BV154" s="43"/>
      <c r="BW154" s="43"/>
      <c r="BX154" s="43"/>
      <c r="BY154" s="43"/>
      <c r="BZ154" s="43"/>
      <c r="CA154" s="43"/>
      <c r="CB154" s="43"/>
      <c r="CC154" s="43"/>
      <c r="CD154" s="43"/>
      <c r="CE154" s="43"/>
      <c r="CF154" s="43"/>
      <c r="CG154" s="43"/>
      <c r="CH154" s="43"/>
      <c r="CI154" s="43"/>
      <c r="CJ154" s="43"/>
      <c r="CK154" s="43"/>
      <c r="CL154" s="43"/>
      <c r="CM154" s="43"/>
      <c r="CN154" s="43"/>
      <c r="CO154" s="43"/>
      <c r="CP154" s="43"/>
      <c r="CQ154" s="43"/>
      <c r="CR154" s="43"/>
      <c r="CS154" s="43"/>
      <c r="CT154" s="43"/>
      <c r="CU154" s="43"/>
      <c r="CV154" s="43"/>
      <c r="CW154" s="43"/>
      <c r="CX154" s="43"/>
      <c r="CY154" s="43"/>
      <c r="CZ154" s="43"/>
      <c r="DA154" s="43"/>
      <c r="DB154" s="43"/>
      <c r="DC154" s="43"/>
      <c r="DD154" s="43"/>
      <c r="DE154" s="43"/>
      <c r="DF154" s="43"/>
      <c r="DG154" s="43"/>
      <c r="DH154" s="43"/>
      <c r="DI154" s="43"/>
      <c r="DJ154" s="43"/>
      <c r="DK154" s="43" t="str">
        <f>IF(CJ13=1,Abwasser!$T$7,"")</f>
        <v/>
      </c>
      <c r="DL154" s="43" t="str">
        <f>IF(CJ13=2,Abwasser!$T$8,"")</f>
        <v/>
      </c>
      <c r="DM154" s="43" t="str">
        <f>IF(CJ13=3,Abwasser!$T$9,"")</f>
        <v/>
      </c>
    </row>
    <row r="155" spans="1:117" hidden="1" x14ac:dyDescent="0.2">
      <c r="A155" s="43"/>
      <c r="B155" s="43"/>
      <c r="C155" s="43"/>
      <c r="D155" s="43" t="str">
        <f>IF(E14=1,Wasser!$O$7,"")</f>
        <v/>
      </c>
      <c r="E155" s="43" t="str">
        <f>IF(E14=2,Wasser!$O$8,"")</f>
        <v/>
      </c>
      <c r="F155" s="43" t="str">
        <f>IF(E14=3,Wasser!$O$9,"")</f>
        <v/>
      </c>
      <c r="G155" s="43" t="str">
        <f>IF(E14=4,Wasser!$O$10,"")</f>
        <v/>
      </c>
      <c r="H155" s="43" t="str">
        <f>IF(E14=5,Wasser!$O$11,"")</f>
        <v/>
      </c>
      <c r="I155" s="43" t="str">
        <f>IF(E14=6,Wasser!$O$12,"")</f>
        <v/>
      </c>
      <c r="J155" s="43" t="str">
        <f>IF(E14=7,Wasser!$O$13,"")</f>
        <v/>
      </c>
      <c r="K155" s="43" t="str">
        <f>IF(E14=8,Wasser!$O$14,"")</f>
        <v/>
      </c>
      <c r="L155" s="43" t="str">
        <f>IF(E14=9,Wasser!$O$15,"")</f>
        <v/>
      </c>
      <c r="M155" s="43" t="str">
        <f>IF(E14=10,Wasser!$O$16,"")</f>
        <v/>
      </c>
      <c r="N155" s="43">
        <f t="shared" si="50"/>
        <v>0</v>
      </c>
      <c r="O155" s="43">
        <v>7</v>
      </c>
      <c r="P155" s="43" t="str">
        <f>IF(E14=1,Wasser!$P$7,"")</f>
        <v/>
      </c>
      <c r="Q155" s="43" t="str">
        <f>IF(E14=2,Wasser!$P$8,"")</f>
        <v/>
      </c>
      <c r="R155" s="43"/>
      <c r="S155" s="43" t="str">
        <f>IF(E14=3,Wasser!$P$9,"")</f>
        <v/>
      </c>
      <c r="T155" s="43" t="str">
        <f>IF(E14=4,Wasser!$P$10,"")</f>
        <v/>
      </c>
      <c r="U155" s="43" t="str">
        <f>IF(E14=5,Wasser!$P$11,"")</f>
        <v/>
      </c>
      <c r="V155" s="43" t="str">
        <f>IF(E14=6,Wasser!$P$12,"")</f>
        <v/>
      </c>
      <c r="W155" s="43" t="str">
        <f>IF(E14=7,Wasser!$P$13,"")</f>
        <v/>
      </c>
      <c r="X155" s="43" t="str">
        <f>IF(E14=8,Wasser!$P$14,"")</f>
        <v/>
      </c>
      <c r="Y155" s="43" t="str">
        <f>IF(E14=9,Wasser!$P$15,"")</f>
        <v/>
      </c>
      <c r="Z155" s="43"/>
      <c r="AA155" s="43" t="str">
        <f>IF(E14=10,Wasser!$P$16,"")</f>
        <v/>
      </c>
      <c r="AB155" s="43">
        <f t="shared" si="51"/>
        <v>0</v>
      </c>
      <c r="AC155" s="43"/>
      <c r="AD155" s="43">
        <f t="shared" si="52"/>
        <v>0</v>
      </c>
      <c r="AE155" s="43"/>
      <c r="AF155" s="43"/>
      <c r="AG155" s="43" t="str">
        <f t="shared" si="53"/>
        <v/>
      </c>
      <c r="AH155" s="43" t="str">
        <f t="shared" si="54"/>
        <v/>
      </c>
      <c r="AI155" s="43" t="str">
        <f t="shared" si="55"/>
        <v/>
      </c>
      <c r="AJ155" s="43" t="str">
        <f t="shared" si="56"/>
        <v/>
      </c>
      <c r="AK155" s="43" t="str">
        <f t="shared" si="57"/>
        <v/>
      </c>
      <c r="AL155" s="43" t="str">
        <f t="shared" si="58"/>
        <v/>
      </c>
      <c r="AM155" s="43" t="str">
        <f t="shared" si="59"/>
        <v/>
      </c>
      <c r="AN155" s="43" t="str">
        <f t="shared" si="60"/>
        <v/>
      </c>
      <c r="AO155" s="43" t="str">
        <f t="shared" si="61"/>
        <v/>
      </c>
      <c r="AP155" s="43" t="str">
        <f t="shared" si="62"/>
        <v/>
      </c>
      <c r="AQ155" s="43">
        <f t="shared" si="63"/>
        <v>0</v>
      </c>
      <c r="AR155" s="43">
        <v>7</v>
      </c>
      <c r="AS155" s="43" t="str">
        <f>IF(E14=1,Abwasser!$U$7,"")</f>
        <v/>
      </c>
      <c r="AT155" s="43" t="str">
        <f>IF(E14=2,Abwasser!$U$8,"")</f>
        <v/>
      </c>
      <c r="AU155" s="43" t="str">
        <f>IF(E14=3,Abwasser!$U$9,"")</f>
        <v/>
      </c>
      <c r="AV155" s="43" t="str">
        <f>IF(E14=4,Abwasser!$U$10,"")</f>
        <v/>
      </c>
      <c r="AW155" s="43" t="str">
        <f>IF(E14=5,Abwasser!$U$11,"")</f>
        <v/>
      </c>
      <c r="AX155" s="43" t="str">
        <f>IF(E14=6,Abwasser!$U$12,"")</f>
        <v/>
      </c>
      <c r="AY155" s="43" t="str">
        <f>IF(E14=7,Abwasser!$U$13,"")</f>
        <v/>
      </c>
      <c r="AZ155" s="43" t="str">
        <f>IF(E14=8,Abwasser!$U$14,"")</f>
        <v/>
      </c>
      <c r="BA155" s="43" t="str">
        <f>IF(E14=9,Abwasser!$U$15,"")</f>
        <v/>
      </c>
      <c r="BB155" s="43" t="str">
        <f>IF(E14=10,Abwasser!$U$16,"")</f>
        <v/>
      </c>
      <c r="BC155" s="43">
        <f t="shared" si="64"/>
        <v>0</v>
      </c>
      <c r="BD155" s="43" t="str">
        <f t="shared" si="65"/>
        <v/>
      </c>
      <c r="BE155" s="43"/>
      <c r="BF155" s="43"/>
      <c r="BG155" s="43"/>
      <c r="BH155" s="43"/>
      <c r="BI155" s="43"/>
      <c r="BJ155" s="43"/>
      <c r="BK155" s="43"/>
      <c r="BL155" s="43"/>
      <c r="BM155" s="43"/>
      <c r="BN155" s="43"/>
      <c r="BO155" s="43"/>
      <c r="BP155" s="43"/>
      <c r="BQ155" s="43"/>
      <c r="BR155" s="43"/>
      <c r="BS155" s="43"/>
      <c r="BT155" s="43"/>
      <c r="BU155" s="43"/>
      <c r="BV155" s="43"/>
      <c r="BW155" s="43"/>
      <c r="BX155" s="43"/>
      <c r="BY155" s="43"/>
      <c r="BZ155" s="43"/>
      <c r="CA155" s="43"/>
      <c r="CB155" s="43"/>
      <c r="CC155" s="43"/>
      <c r="CD155" s="43"/>
      <c r="CE155" s="43"/>
      <c r="CF155" s="43"/>
      <c r="CG155" s="43"/>
      <c r="CH155" s="43"/>
      <c r="CI155" s="43"/>
      <c r="CJ155" s="43"/>
      <c r="CK155" s="43"/>
      <c r="CL155" s="43"/>
      <c r="CM155" s="43"/>
      <c r="CN155" s="43"/>
      <c r="CO155" s="43"/>
      <c r="CP155" s="43"/>
      <c r="CQ155" s="43"/>
      <c r="CR155" s="43"/>
      <c r="CS155" s="43"/>
      <c r="CT155" s="43"/>
      <c r="CU155" s="43"/>
      <c r="CV155" s="43"/>
      <c r="CW155" s="43"/>
      <c r="CX155" s="43"/>
      <c r="CY155" s="43"/>
      <c r="CZ155" s="43"/>
      <c r="DA155" s="43"/>
      <c r="DB155" s="43"/>
      <c r="DC155" s="43"/>
      <c r="DD155" s="43"/>
      <c r="DE155" s="43"/>
      <c r="DF155" s="43"/>
      <c r="DG155" s="43"/>
      <c r="DH155" s="43"/>
      <c r="DI155" s="43"/>
      <c r="DJ155" s="43"/>
      <c r="DK155" s="43" t="str">
        <f>IF(CJ14=1,Abwasser!$T$7,"")</f>
        <v/>
      </c>
      <c r="DL155" s="43" t="str">
        <f>IF(CJ14=2,Abwasser!$T$8,"")</f>
        <v/>
      </c>
      <c r="DM155" s="43" t="str">
        <f>IF(CJ14=3,Abwasser!$T$9,"")</f>
        <v/>
      </c>
    </row>
    <row r="156" spans="1:117" hidden="1" x14ac:dyDescent="0.2">
      <c r="A156" s="43"/>
      <c r="B156" s="43"/>
      <c r="C156" s="43"/>
      <c r="D156" s="43" t="str">
        <f>IF(E15=1,Wasser!$O$7,"")</f>
        <v/>
      </c>
      <c r="E156" s="43" t="str">
        <f>IF(E15=2,Wasser!$O$8,"")</f>
        <v/>
      </c>
      <c r="F156" s="43" t="str">
        <f>IF(E15=3,Wasser!$O$9,"")</f>
        <v/>
      </c>
      <c r="G156" s="43" t="str">
        <f>IF(E15=4,Wasser!$O$10,"")</f>
        <v/>
      </c>
      <c r="H156" s="43" t="str">
        <f>IF(E15=5,Wasser!$O$11,"")</f>
        <v/>
      </c>
      <c r="I156" s="43" t="str">
        <f>IF(E15=6,Wasser!$O$12,"")</f>
        <v/>
      </c>
      <c r="J156" s="43" t="str">
        <f>IF(E15=7,Wasser!$O$13,"")</f>
        <v/>
      </c>
      <c r="K156" s="43" t="str">
        <f>IF(E15=8,Wasser!$O$14,"")</f>
        <v/>
      </c>
      <c r="L156" s="43" t="str">
        <f>IF(E15=9,Wasser!$O$15,"")</f>
        <v/>
      </c>
      <c r="M156" s="43" t="str">
        <f>IF(E15=10,Wasser!$O$16,"")</f>
        <v/>
      </c>
      <c r="N156" s="43">
        <f t="shared" si="50"/>
        <v>0</v>
      </c>
      <c r="O156" s="43">
        <v>8</v>
      </c>
      <c r="P156" s="43" t="str">
        <f>IF(E15=1,Wasser!$P$7,"")</f>
        <v/>
      </c>
      <c r="Q156" s="43" t="str">
        <f>IF(E15=2,Wasser!$P$8,"")</f>
        <v/>
      </c>
      <c r="R156" s="43"/>
      <c r="S156" s="43" t="str">
        <f>IF(E15=3,Wasser!$P$9,"")</f>
        <v/>
      </c>
      <c r="T156" s="43" t="str">
        <f>IF(E15=4,Wasser!$P$10,"")</f>
        <v/>
      </c>
      <c r="U156" s="43" t="str">
        <f>IF(E15=5,Wasser!$P$11,"")</f>
        <v/>
      </c>
      <c r="V156" s="43" t="str">
        <f>IF(E15=6,Wasser!$P$12,"")</f>
        <v/>
      </c>
      <c r="W156" s="43" t="str">
        <f>IF(E15=7,Wasser!$P$13,"")</f>
        <v/>
      </c>
      <c r="X156" s="43" t="str">
        <f>IF(E15=8,Wasser!$P$14,"")</f>
        <v/>
      </c>
      <c r="Y156" s="43" t="str">
        <f>IF(E15=9,Wasser!$P$15,"")</f>
        <v/>
      </c>
      <c r="Z156" s="43"/>
      <c r="AA156" s="43" t="str">
        <f>IF(E15=10,Wasser!$P$16,"")</f>
        <v/>
      </c>
      <c r="AB156" s="43">
        <f t="shared" si="51"/>
        <v>0</v>
      </c>
      <c r="AC156" s="43"/>
      <c r="AD156" s="43">
        <f t="shared" si="52"/>
        <v>0</v>
      </c>
      <c r="AE156" s="43"/>
      <c r="AF156" s="43"/>
      <c r="AG156" s="43" t="str">
        <f t="shared" si="53"/>
        <v/>
      </c>
      <c r="AH156" s="43" t="str">
        <f t="shared" si="54"/>
        <v/>
      </c>
      <c r="AI156" s="43" t="str">
        <f t="shared" si="55"/>
        <v/>
      </c>
      <c r="AJ156" s="43" t="str">
        <f t="shared" si="56"/>
        <v/>
      </c>
      <c r="AK156" s="43" t="str">
        <f t="shared" si="57"/>
        <v/>
      </c>
      <c r="AL156" s="43" t="str">
        <f t="shared" si="58"/>
        <v/>
      </c>
      <c r="AM156" s="43" t="str">
        <f t="shared" si="59"/>
        <v/>
      </c>
      <c r="AN156" s="43" t="str">
        <f t="shared" si="60"/>
        <v/>
      </c>
      <c r="AO156" s="43" t="str">
        <f t="shared" si="61"/>
        <v/>
      </c>
      <c r="AP156" s="43" t="str">
        <f t="shared" si="62"/>
        <v/>
      </c>
      <c r="AQ156" s="43">
        <f t="shared" si="63"/>
        <v>0</v>
      </c>
      <c r="AR156" s="43">
        <v>8</v>
      </c>
      <c r="AS156" s="43" t="str">
        <f>IF(E15=1,Abwasser!$U$7,"")</f>
        <v/>
      </c>
      <c r="AT156" s="43" t="str">
        <f>IF(E15=2,Abwasser!$U$8,"")</f>
        <v/>
      </c>
      <c r="AU156" s="43" t="str">
        <f>IF(E15=3,Abwasser!$U$9,"")</f>
        <v/>
      </c>
      <c r="AV156" s="43" t="str">
        <f>IF(E15=4,Abwasser!$U$10,"")</f>
        <v/>
      </c>
      <c r="AW156" s="43" t="str">
        <f>IF(E15=5,Abwasser!$U$11,"")</f>
        <v/>
      </c>
      <c r="AX156" s="43" t="str">
        <f>IF(E15=6,Abwasser!$U$12,"")</f>
        <v/>
      </c>
      <c r="AY156" s="43" t="str">
        <f>IF(E15=7,Abwasser!$U$13,"")</f>
        <v/>
      </c>
      <c r="AZ156" s="43" t="str">
        <f>IF(E15=8,Abwasser!$U$14,"")</f>
        <v/>
      </c>
      <c r="BA156" s="43" t="str">
        <f>IF(E15=9,Abwasser!$U$15,"")</f>
        <v/>
      </c>
      <c r="BB156" s="43" t="str">
        <f>IF(E15=10,Abwasser!$U$16,"")</f>
        <v/>
      </c>
      <c r="BC156" s="43">
        <f t="shared" si="64"/>
        <v>0</v>
      </c>
      <c r="BD156" s="43" t="str">
        <f t="shared" si="65"/>
        <v/>
      </c>
      <c r="BE156" s="43"/>
      <c r="BF156" s="43"/>
      <c r="BG156" s="43"/>
      <c r="BH156" s="43"/>
      <c r="BI156" s="43"/>
      <c r="BJ156" s="43"/>
      <c r="BK156" s="43"/>
      <c r="BL156" s="43"/>
      <c r="BM156" s="43"/>
      <c r="BN156" s="43"/>
      <c r="BO156" s="43"/>
      <c r="BP156" s="43"/>
      <c r="BQ156" s="43"/>
      <c r="BR156" s="43"/>
      <c r="BS156" s="43"/>
      <c r="BT156" s="43"/>
      <c r="BU156" s="43"/>
      <c r="BV156" s="43"/>
      <c r="BW156" s="43"/>
      <c r="BX156" s="43"/>
      <c r="BY156" s="43"/>
      <c r="BZ156" s="43"/>
      <c r="CA156" s="43"/>
      <c r="CB156" s="43"/>
      <c r="CC156" s="43"/>
      <c r="CD156" s="43"/>
      <c r="CE156" s="43"/>
      <c r="CF156" s="43"/>
      <c r="CG156" s="43"/>
      <c r="CH156" s="43"/>
      <c r="CI156" s="43"/>
      <c r="CJ156" s="43"/>
      <c r="CK156" s="43"/>
      <c r="CL156" s="43"/>
      <c r="CM156" s="43"/>
      <c r="CN156" s="43"/>
      <c r="CO156" s="43"/>
      <c r="CP156" s="43"/>
      <c r="CQ156" s="43"/>
      <c r="CR156" s="43"/>
      <c r="CS156" s="43"/>
      <c r="CT156" s="43"/>
      <c r="CU156" s="43"/>
      <c r="CV156" s="43"/>
      <c r="CW156" s="43"/>
      <c r="CX156" s="43"/>
      <c r="CY156" s="43"/>
      <c r="CZ156" s="43"/>
      <c r="DA156" s="43"/>
      <c r="DB156" s="43"/>
      <c r="DC156" s="43"/>
      <c r="DD156" s="43"/>
      <c r="DE156" s="43"/>
      <c r="DF156" s="43"/>
      <c r="DG156" s="43"/>
      <c r="DH156" s="43"/>
      <c r="DI156" s="43"/>
      <c r="DJ156" s="43"/>
      <c r="DK156" s="43" t="str">
        <f>IF(CJ15=1,Abwasser!$T$7,"")</f>
        <v/>
      </c>
      <c r="DL156" s="43" t="str">
        <f>IF(CJ15=2,Abwasser!$T$8,"")</f>
        <v/>
      </c>
      <c r="DM156" s="43" t="str">
        <f>IF(CJ15=3,Abwasser!$T$9,"")</f>
        <v/>
      </c>
    </row>
    <row r="157" spans="1:117" hidden="1" x14ac:dyDescent="0.2">
      <c r="A157" s="43"/>
      <c r="B157" s="43"/>
      <c r="C157" s="43"/>
      <c r="D157" s="43" t="str">
        <f>IF(E16=1,Wasser!$O$7,"")</f>
        <v/>
      </c>
      <c r="E157" s="43" t="str">
        <f>IF(E16=2,Wasser!$O$8,"")</f>
        <v/>
      </c>
      <c r="F157" s="43" t="str">
        <f>IF(E16=3,Wasser!$O$9,"")</f>
        <v/>
      </c>
      <c r="G157" s="43" t="str">
        <f>IF(E16=4,Wasser!$O$10,"")</f>
        <v/>
      </c>
      <c r="H157" s="43" t="str">
        <f>IF(E16=5,Wasser!$O$11,"")</f>
        <v/>
      </c>
      <c r="I157" s="43" t="str">
        <f>IF(E16=6,Wasser!$O$12,"")</f>
        <v/>
      </c>
      <c r="J157" s="43" t="str">
        <f>IF(E16=7,Wasser!$O$13,"")</f>
        <v/>
      </c>
      <c r="K157" s="43" t="str">
        <f>IF(E16=8,Wasser!$O$14,"")</f>
        <v/>
      </c>
      <c r="L157" s="43" t="str">
        <f>IF(E16=9,Wasser!$O$15,"")</f>
        <v/>
      </c>
      <c r="M157" s="43" t="str">
        <f>IF(E16=10,Wasser!$O$16,"")</f>
        <v/>
      </c>
      <c r="N157" s="43">
        <f t="shared" si="50"/>
        <v>0</v>
      </c>
      <c r="O157" s="43">
        <v>9</v>
      </c>
      <c r="P157" s="43" t="str">
        <f>IF(E16=1,Wasser!$P$7,"")</f>
        <v/>
      </c>
      <c r="Q157" s="43" t="str">
        <f>IF(E16=2,Wasser!$P$8,"")</f>
        <v/>
      </c>
      <c r="R157" s="43"/>
      <c r="S157" s="43" t="str">
        <f>IF(E16=3,Wasser!$P$9,"")</f>
        <v/>
      </c>
      <c r="T157" s="43" t="str">
        <f>IF(E16=4,Wasser!$P$10,"")</f>
        <v/>
      </c>
      <c r="U157" s="43" t="str">
        <f>IF(E16=5,Wasser!$P$11,"")</f>
        <v/>
      </c>
      <c r="V157" s="43" t="str">
        <f>IF(E16=6,Wasser!$P$12,"")</f>
        <v/>
      </c>
      <c r="W157" s="43" t="str">
        <f>IF(E16=7,Wasser!$P$13,"")</f>
        <v/>
      </c>
      <c r="X157" s="43" t="str">
        <f>IF(E16=8,Wasser!$P$14,"")</f>
        <v/>
      </c>
      <c r="Y157" s="43" t="str">
        <f>IF(E16=9,Wasser!$P$15,"")</f>
        <v/>
      </c>
      <c r="Z157" s="43"/>
      <c r="AA157" s="43" t="str">
        <f>IF(E16=10,Wasser!$P$16,"")</f>
        <v/>
      </c>
      <c r="AB157" s="43">
        <f t="shared" si="51"/>
        <v>0</v>
      </c>
      <c r="AC157" s="43"/>
      <c r="AD157" s="43">
        <f t="shared" si="52"/>
        <v>0</v>
      </c>
      <c r="AE157" s="43"/>
      <c r="AF157" s="43"/>
      <c r="AG157" s="43" t="str">
        <f t="shared" si="53"/>
        <v/>
      </c>
      <c r="AH157" s="43" t="str">
        <f t="shared" si="54"/>
        <v/>
      </c>
      <c r="AI157" s="43" t="str">
        <f t="shared" si="55"/>
        <v/>
      </c>
      <c r="AJ157" s="43" t="str">
        <f t="shared" si="56"/>
        <v/>
      </c>
      <c r="AK157" s="43" t="str">
        <f t="shared" si="57"/>
        <v/>
      </c>
      <c r="AL157" s="43" t="str">
        <f t="shared" si="58"/>
        <v/>
      </c>
      <c r="AM157" s="43" t="str">
        <f t="shared" si="59"/>
        <v/>
      </c>
      <c r="AN157" s="43" t="str">
        <f t="shared" si="60"/>
        <v/>
      </c>
      <c r="AO157" s="43" t="str">
        <f t="shared" si="61"/>
        <v/>
      </c>
      <c r="AP157" s="43" t="str">
        <f t="shared" si="62"/>
        <v/>
      </c>
      <c r="AQ157" s="43">
        <f t="shared" si="63"/>
        <v>0</v>
      </c>
      <c r="AR157" s="43">
        <v>9</v>
      </c>
      <c r="AS157" s="43" t="str">
        <f>IF(E16=1,Abwasser!$U$7,"")</f>
        <v/>
      </c>
      <c r="AT157" s="43" t="str">
        <f>IF(E16=2,Abwasser!$U$8,"")</f>
        <v/>
      </c>
      <c r="AU157" s="43" t="str">
        <f>IF(E16=3,Abwasser!$U$9,"")</f>
        <v/>
      </c>
      <c r="AV157" s="43" t="str">
        <f>IF(E16=4,Abwasser!$U$10,"")</f>
        <v/>
      </c>
      <c r="AW157" s="43" t="str">
        <f>IF(E16=5,Abwasser!$U$11,"")</f>
        <v/>
      </c>
      <c r="AX157" s="43" t="str">
        <f>IF(E16=6,Abwasser!$U$12,"")</f>
        <v/>
      </c>
      <c r="AY157" s="43" t="str">
        <f>IF(E16=7,Abwasser!$U$13,"")</f>
        <v/>
      </c>
      <c r="AZ157" s="43" t="str">
        <f>IF(E16=8,Abwasser!$U$14,"")</f>
        <v/>
      </c>
      <c r="BA157" s="43" t="str">
        <f>IF(E16=9,Abwasser!$U$15,"")</f>
        <v/>
      </c>
      <c r="BB157" s="43" t="str">
        <f>IF(E16=10,Abwasser!$U$16,"")</f>
        <v/>
      </c>
      <c r="BC157" s="43">
        <f t="shared" si="64"/>
        <v>0</v>
      </c>
      <c r="BD157" s="43" t="str">
        <f t="shared" si="65"/>
        <v/>
      </c>
      <c r="BE157" s="43"/>
      <c r="BF157" s="43"/>
      <c r="BG157" s="43"/>
      <c r="BH157" s="43"/>
      <c r="BI157" s="43"/>
      <c r="BJ157" s="43"/>
      <c r="BK157" s="43"/>
      <c r="BL157" s="43"/>
      <c r="BM157" s="43"/>
      <c r="BN157" s="43"/>
      <c r="BO157" s="43"/>
      <c r="BP157" s="43"/>
      <c r="BQ157" s="43"/>
      <c r="BR157" s="43"/>
      <c r="BS157" s="43"/>
      <c r="BT157" s="43"/>
      <c r="BU157" s="43"/>
      <c r="BV157" s="43"/>
      <c r="BW157" s="43"/>
      <c r="BX157" s="43"/>
      <c r="BY157" s="43"/>
      <c r="BZ157" s="43"/>
      <c r="CA157" s="43"/>
      <c r="CB157" s="43"/>
      <c r="CC157" s="43"/>
      <c r="CD157" s="43"/>
      <c r="CE157" s="43"/>
      <c r="CF157" s="43"/>
      <c r="CG157" s="43"/>
      <c r="CH157" s="43"/>
      <c r="CI157" s="43"/>
      <c r="CJ157" s="43"/>
      <c r="CK157" s="43"/>
      <c r="CL157" s="43"/>
      <c r="CM157" s="43"/>
      <c r="CN157" s="43"/>
      <c r="CO157" s="43"/>
      <c r="CP157" s="43"/>
      <c r="CQ157" s="43"/>
      <c r="CR157" s="43"/>
      <c r="CS157" s="43"/>
      <c r="CT157" s="43"/>
      <c r="CU157" s="43"/>
      <c r="CV157" s="43"/>
      <c r="CW157" s="43"/>
      <c r="CX157" s="43"/>
      <c r="CY157" s="43"/>
      <c r="CZ157" s="43"/>
      <c r="DA157" s="43"/>
      <c r="DB157" s="43"/>
      <c r="DC157" s="43"/>
      <c r="DD157" s="43"/>
      <c r="DE157" s="43"/>
      <c r="DF157" s="43"/>
      <c r="DG157" s="43"/>
      <c r="DH157" s="43"/>
      <c r="DI157" s="43"/>
      <c r="DJ157" s="43"/>
      <c r="DK157" s="43" t="str">
        <f>IF(CJ16=1,Abwasser!$T$7,"")</f>
        <v/>
      </c>
      <c r="DL157" s="43" t="str">
        <f>IF(CJ16=2,Abwasser!$T$8,"")</f>
        <v/>
      </c>
      <c r="DM157" s="43" t="str">
        <f>IF(CJ16=3,Abwasser!$T$9,"")</f>
        <v/>
      </c>
    </row>
    <row r="158" spans="1:117" hidden="1" x14ac:dyDescent="0.2">
      <c r="A158" s="43"/>
      <c r="B158" s="43"/>
      <c r="C158" s="43"/>
      <c r="D158" s="43" t="str">
        <f>IF(E17=1,Wasser!$O$7,"")</f>
        <v/>
      </c>
      <c r="E158" s="43" t="str">
        <f>IF(E17=2,Wasser!$O$8,"")</f>
        <v/>
      </c>
      <c r="F158" s="43" t="str">
        <f>IF(E17=3,Wasser!$O$9,"")</f>
        <v/>
      </c>
      <c r="G158" s="43" t="str">
        <f>IF(E17=4,Wasser!$O$10,"")</f>
        <v/>
      </c>
      <c r="H158" s="43" t="str">
        <f>IF(E17=5,Wasser!$O$11,"")</f>
        <v/>
      </c>
      <c r="I158" s="43" t="str">
        <f>IF(E17=6,Wasser!$O$12,"")</f>
        <v/>
      </c>
      <c r="J158" s="43" t="str">
        <f>IF(E17=7,Wasser!$O$13,"")</f>
        <v/>
      </c>
      <c r="K158" s="43" t="str">
        <f>IF(E17=8,Wasser!$O$14,"")</f>
        <v/>
      </c>
      <c r="L158" s="43" t="str">
        <f>IF(E17=9,Wasser!$O$15,"")</f>
        <v/>
      </c>
      <c r="M158" s="43" t="str">
        <f>IF(E17=10,Wasser!$O$16,"")</f>
        <v/>
      </c>
      <c r="N158" s="43">
        <f t="shared" si="50"/>
        <v>0</v>
      </c>
      <c r="O158" s="43">
        <v>10</v>
      </c>
      <c r="P158" s="43" t="str">
        <f>IF(E17=1,Wasser!$P$7,"")</f>
        <v/>
      </c>
      <c r="Q158" s="43" t="str">
        <f>IF(E17=2,Wasser!$P$8,"")</f>
        <v/>
      </c>
      <c r="R158" s="43"/>
      <c r="S158" s="43" t="str">
        <f>IF(E17=3,Wasser!$P$9,"")</f>
        <v/>
      </c>
      <c r="T158" s="43" t="str">
        <f>IF(E17=4,Wasser!$P$10,"")</f>
        <v/>
      </c>
      <c r="U158" s="43" t="str">
        <f>IF(E17=5,Wasser!$P$11,"")</f>
        <v/>
      </c>
      <c r="V158" s="43" t="str">
        <f>IF(E17=6,Wasser!$P$12,"")</f>
        <v/>
      </c>
      <c r="W158" s="43" t="str">
        <f>IF(E17=7,Wasser!$P$13,"")</f>
        <v/>
      </c>
      <c r="X158" s="43" t="str">
        <f>IF(E17=8,Wasser!$P$14,"")</f>
        <v/>
      </c>
      <c r="Y158" s="43" t="str">
        <f>IF(E17=9,Wasser!$P$15,"")</f>
        <v/>
      </c>
      <c r="Z158" s="43"/>
      <c r="AA158" s="43" t="str">
        <f>IF(E17=10,Wasser!$P$16,"")</f>
        <v/>
      </c>
      <c r="AB158" s="43">
        <f t="shared" si="51"/>
        <v>0</v>
      </c>
      <c r="AC158" s="43"/>
      <c r="AD158" s="43">
        <f t="shared" si="52"/>
        <v>0</v>
      </c>
      <c r="AE158" s="43"/>
      <c r="AF158" s="43"/>
      <c r="AG158" s="43" t="str">
        <f t="shared" si="53"/>
        <v/>
      </c>
      <c r="AH158" s="43" t="str">
        <f t="shared" si="54"/>
        <v/>
      </c>
      <c r="AI158" s="43" t="str">
        <f t="shared" si="55"/>
        <v/>
      </c>
      <c r="AJ158" s="43" t="str">
        <f t="shared" si="56"/>
        <v/>
      </c>
      <c r="AK158" s="43" t="str">
        <f t="shared" si="57"/>
        <v/>
      </c>
      <c r="AL158" s="43" t="str">
        <f t="shared" si="58"/>
        <v/>
      </c>
      <c r="AM158" s="43" t="str">
        <f t="shared" si="59"/>
        <v/>
      </c>
      <c r="AN158" s="43" t="str">
        <f t="shared" si="60"/>
        <v/>
      </c>
      <c r="AO158" s="43" t="str">
        <f t="shared" si="61"/>
        <v/>
      </c>
      <c r="AP158" s="43" t="str">
        <f t="shared" si="62"/>
        <v/>
      </c>
      <c r="AQ158" s="43">
        <f t="shared" si="63"/>
        <v>0</v>
      </c>
      <c r="AR158" s="43">
        <v>10</v>
      </c>
      <c r="AS158" s="43" t="str">
        <f>IF(E17=1,Abwasser!$U$7,"")</f>
        <v/>
      </c>
      <c r="AT158" s="43" t="str">
        <f>IF(E17=2,Abwasser!$U$8,"")</f>
        <v/>
      </c>
      <c r="AU158" s="43" t="str">
        <f>IF(E17=3,Abwasser!$U$9,"")</f>
        <v/>
      </c>
      <c r="AV158" s="43" t="str">
        <f>IF(E17=4,Abwasser!$U$10,"")</f>
        <v/>
      </c>
      <c r="AW158" s="43" t="str">
        <f>IF(E17=5,Abwasser!$U$11,"")</f>
        <v/>
      </c>
      <c r="AX158" s="43" t="str">
        <f>IF(E17=6,Abwasser!$U$12,"")</f>
        <v/>
      </c>
      <c r="AY158" s="43" t="str">
        <f>IF(E17=7,Abwasser!$U$13,"")</f>
        <v/>
      </c>
      <c r="AZ158" s="43" t="str">
        <f>IF(E17=8,Abwasser!$U$14,"")</f>
        <v/>
      </c>
      <c r="BA158" s="43" t="str">
        <f>IF(E17=9,Abwasser!$U$15,"")</f>
        <v/>
      </c>
      <c r="BB158" s="43" t="str">
        <f>IF(E17=10,Abwasser!$U$16,"")</f>
        <v/>
      </c>
      <c r="BC158" s="43">
        <f t="shared" si="64"/>
        <v>0</v>
      </c>
      <c r="BD158" s="43" t="str">
        <f t="shared" si="65"/>
        <v/>
      </c>
      <c r="BE158" s="43"/>
      <c r="BF158" s="43"/>
      <c r="BG158" s="43"/>
      <c r="BH158" s="43"/>
      <c r="BI158" s="43"/>
      <c r="BJ158" s="43"/>
      <c r="BK158" s="43"/>
      <c r="BL158" s="43"/>
      <c r="BM158" s="43"/>
      <c r="BN158" s="43"/>
      <c r="BO158" s="43"/>
      <c r="BP158" s="43"/>
      <c r="BQ158" s="43"/>
      <c r="BR158" s="43"/>
      <c r="BS158" s="43"/>
      <c r="BT158" s="43"/>
      <c r="BU158" s="43"/>
      <c r="BV158" s="43"/>
      <c r="BW158" s="43"/>
      <c r="BX158" s="43"/>
      <c r="BY158" s="43"/>
      <c r="BZ158" s="43"/>
      <c r="CA158" s="43"/>
      <c r="CB158" s="43"/>
      <c r="CC158" s="43"/>
      <c r="CD158" s="43"/>
      <c r="CE158" s="43"/>
      <c r="CF158" s="43"/>
      <c r="CG158" s="43"/>
      <c r="CH158" s="43"/>
      <c r="CI158" s="43"/>
      <c r="CJ158" s="43"/>
      <c r="CK158" s="43"/>
      <c r="CL158" s="43"/>
      <c r="CM158" s="43"/>
      <c r="CN158" s="43"/>
      <c r="CO158" s="43"/>
      <c r="CP158" s="43"/>
      <c r="CQ158" s="43"/>
      <c r="CR158" s="43"/>
      <c r="CS158" s="43"/>
      <c r="CT158" s="43"/>
      <c r="CU158" s="43"/>
      <c r="CV158" s="43"/>
      <c r="CW158" s="43"/>
      <c r="CX158" s="43"/>
      <c r="CY158" s="43"/>
      <c r="CZ158" s="43"/>
      <c r="DA158" s="43"/>
      <c r="DB158" s="43"/>
      <c r="DC158" s="43"/>
      <c r="DD158" s="43"/>
      <c r="DE158" s="43"/>
      <c r="DF158" s="43"/>
      <c r="DG158" s="43"/>
      <c r="DH158" s="43"/>
      <c r="DI158" s="43"/>
      <c r="DJ158" s="43"/>
      <c r="DK158" s="43" t="str">
        <f>IF(CJ17=1,Abwasser!$T$7,"")</f>
        <v/>
      </c>
      <c r="DL158" s="43" t="str">
        <f>IF(CJ17=2,Abwasser!$T$8,"")</f>
        <v/>
      </c>
      <c r="DM158" s="43" t="str">
        <f>IF(CJ17=3,Abwasser!$T$9,"")</f>
        <v/>
      </c>
    </row>
    <row r="159" spans="1:117" hidden="1" x14ac:dyDescent="0.2">
      <c r="A159" s="43"/>
      <c r="B159" s="43"/>
      <c r="C159" s="43"/>
      <c r="D159" s="43" t="str">
        <f>IF(E18=1,Wasser!$O$7,"")</f>
        <v/>
      </c>
      <c r="E159" s="43" t="str">
        <f>IF(E18=2,Wasser!$O$8,"")</f>
        <v/>
      </c>
      <c r="F159" s="43" t="str">
        <f>IF(E18=3,Wasser!$O$9,"")</f>
        <v/>
      </c>
      <c r="G159" s="43" t="str">
        <f>IF(E18=4,Wasser!$O$10,"")</f>
        <v/>
      </c>
      <c r="H159" s="43" t="str">
        <f>IF(E18=5,Wasser!$O$11,"")</f>
        <v/>
      </c>
      <c r="I159" s="43" t="str">
        <f>IF(E18=6,Wasser!$O$12,"")</f>
        <v/>
      </c>
      <c r="J159" s="43" t="str">
        <f>IF(E18=7,Wasser!$O$13,"")</f>
        <v/>
      </c>
      <c r="K159" s="43" t="str">
        <f>IF(E18=8,Wasser!$O$14,"")</f>
        <v/>
      </c>
      <c r="L159" s="43" t="str">
        <f>IF(E18=9,Wasser!$O$15,"")</f>
        <v/>
      </c>
      <c r="M159" s="43" t="str">
        <f>IF(E18=10,Wasser!$O$16,"")</f>
        <v/>
      </c>
      <c r="N159" s="43">
        <f t="shared" si="50"/>
        <v>0</v>
      </c>
      <c r="O159" s="43">
        <v>11</v>
      </c>
      <c r="P159" s="43" t="str">
        <f>IF(E18=1,Wasser!$P$7,"")</f>
        <v/>
      </c>
      <c r="Q159" s="43" t="str">
        <f>IF(E18=2,Wasser!$P$8,"")</f>
        <v/>
      </c>
      <c r="R159" s="43"/>
      <c r="S159" s="43" t="str">
        <f>IF(E18=3,Wasser!$P$9,"")</f>
        <v/>
      </c>
      <c r="T159" s="43" t="str">
        <f>IF(E18=4,Wasser!$P$10,"")</f>
        <v/>
      </c>
      <c r="U159" s="43" t="str">
        <f>IF(E18=5,Wasser!$P$11,"")</f>
        <v/>
      </c>
      <c r="V159" s="43" t="str">
        <f>IF(E18=6,Wasser!$P$12,"")</f>
        <v/>
      </c>
      <c r="W159" s="43" t="str">
        <f>IF(E18=7,Wasser!$P$13,"")</f>
        <v/>
      </c>
      <c r="X159" s="43" t="str">
        <f>IF(E18=8,Wasser!$P$14,"")</f>
        <v/>
      </c>
      <c r="Y159" s="43" t="str">
        <f>IF(E18=9,Wasser!$P$15,"")</f>
        <v/>
      </c>
      <c r="Z159" s="43"/>
      <c r="AA159" s="43" t="str">
        <f>IF(E18=10,Wasser!$P$16,"")</f>
        <v/>
      </c>
      <c r="AB159" s="43">
        <f t="shared" si="51"/>
        <v>0</v>
      </c>
      <c r="AC159" s="43"/>
      <c r="AD159" s="43">
        <f t="shared" si="52"/>
        <v>0</v>
      </c>
      <c r="AE159" s="43"/>
      <c r="AF159" s="43"/>
      <c r="AG159" s="43" t="str">
        <f t="shared" si="53"/>
        <v/>
      </c>
      <c r="AH159" s="43" t="str">
        <f t="shared" si="54"/>
        <v/>
      </c>
      <c r="AI159" s="43" t="str">
        <f t="shared" si="55"/>
        <v/>
      </c>
      <c r="AJ159" s="43" t="str">
        <f t="shared" si="56"/>
        <v/>
      </c>
      <c r="AK159" s="43" t="str">
        <f t="shared" si="57"/>
        <v/>
      </c>
      <c r="AL159" s="43" t="str">
        <f t="shared" si="58"/>
        <v/>
      </c>
      <c r="AM159" s="43" t="str">
        <f t="shared" si="59"/>
        <v/>
      </c>
      <c r="AN159" s="43" t="str">
        <f t="shared" si="60"/>
        <v/>
      </c>
      <c r="AO159" s="43" t="str">
        <f t="shared" si="61"/>
        <v/>
      </c>
      <c r="AP159" s="43" t="str">
        <f t="shared" si="62"/>
        <v/>
      </c>
      <c r="AQ159" s="43">
        <f t="shared" si="63"/>
        <v>0</v>
      </c>
      <c r="AR159" s="43">
        <v>11</v>
      </c>
      <c r="AS159" s="43" t="str">
        <f>IF(E18=1,Abwasser!$U$7,"")</f>
        <v/>
      </c>
      <c r="AT159" s="43" t="str">
        <f>IF(E18=2,Abwasser!$U$8,"")</f>
        <v/>
      </c>
      <c r="AU159" s="43" t="str">
        <f>IF(E18=3,Abwasser!$U$9,"")</f>
        <v/>
      </c>
      <c r="AV159" s="43" t="str">
        <f>IF(E18=4,Abwasser!$U$10,"")</f>
        <v/>
      </c>
      <c r="AW159" s="43" t="str">
        <f>IF(E18=5,Abwasser!$U$11,"")</f>
        <v/>
      </c>
      <c r="AX159" s="43" t="str">
        <f>IF(E18=6,Abwasser!$U$12,"")</f>
        <v/>
      </c>
      <c r="AY159" s="43" t="str">
        <f>IF(E18=7,Abwasser!$U$13,"")</f>
        <v/>
      </c>
      <c r="AZ159" s="43" t="str">
        <f>IF(E18=8,Abwasser!$U$14,"")</f>
        <v/>
      </c>
      <c r="BA159" s="43" t="str">
        <f>IF(E18=9,Abwasser!$U$15,"")</f>
        <v/>
      </c>
      <c r="BB159" s="43" t="str">
        <f>IF(E18=10,Abwasser!$U$16,"")</f>
        <v/>
      </c>
      <c r="BC159" s="43">
        <f t="shared" si="64"/>
        <v>0</v>
      </c>
      <c r="BD159" s="43" t="str">
        <f t="shared" si="65"/>
        <v/>
      </c>
      <c r="BE159" s="43"/>
      <c r="BF159" s="43"/>
      <c r="BG159" s="43"/>
      <c r="BH159" s="43"/>
      <c r="BI159" s="43"/>
      <c r="BJ159" s="43"/>
      <c r="BK159" s="43"/>
      <c r="BL159" s="43"/>
      <c r="BM159" s="43"/>
      <c r="BN159" s="43"/>
      <c r="BO159" s="43"/>
      <c r="BP159" s="43"/>
      <c r="BQ159" s="43"/>
      <c r="BR159" s="43"/>
      <c r="BS159" s="43"/>
      <c r="BT159" s="43"/>
      <c r="BU159" s="43"/>
      <c r="BV159" s="43"/>
      <c r="BW159" s="43"/>
      <c r="BX159" s="43"/>
      <c r="BY159" s="43"/>
      <c r="BZ159" s="43"/>
      <c r="CA159" s="43"/>
      <c r="CB159" s="43"/>
      <c r="CC159" s="43"/>
      <c r="CD159" s="43"/>
      <c r="CE159" s="43"/>
      <c r="CF159" s="43"/>
      <c r="CG159" s="43"/>
      <c r="CH159" s="43"/>
      <c r="CI159" s="43"/>
      <c r="CJ159" s="43"/>
      <c r="CK159" s="43"/>
      <c r="CL159" s="43"/>
      <c r="CM159" s="43"/>
      <c r="CN159" s="43"/>
      <c r="CO159" s="43"/>
      <c r="CP159" s="43"/>
      <c r="CQ159" s="43"/>
      <c r="CR159" s="43"/>
      <c r="CS159" s="43"/>
      <c r="CT159" s="43"/>
      <c r="CU159" s="43"/>
      <c r="CV159" s="43"/>
      <c r="CW159" s="43"/>
      <c r="CX159" s="43"/>
      <c r="CY159" s="43"/>
      <c r="CZ159" s="43"/>
      <c r="DA159" s="43"/>
      <c r="DB159" s="43"/>
      <c r="DC159" s="43"/>
      <c r="DD159" s="43"/>
      <c r="DE159" s="43"/>
      <c r="DF159" s="43"/>
      <c r="DG159" s="43"/>
      <c r="DH159" s="43"/>
      <c r="DI159" s="43"/>
      <c r="DJ159" s="43"/>
      <c r="DK159" s="43" t="str">
        <f>IF(CJ18=1,Abwasser!$T$7,"")</f>
        <v/>
      </c>
      <c r="DL159" s="43" t="str">
        <f>IF(CJ18=2,Abwasser!$T$8,"")</f>
        <v/>
      </c>
      <c r="DM159" s="43" t="str">
        <f>IF(CJ18=3,Abwasser!$T$9,"")</f>
        <v/>
      </c>
    </row>
    <row r="160" spans="1:117" hidden="1" x14ac:dyDescent="0.2">
      <c r="A160" s="43"/>
      <c r="B160" s="43"/>
      <c r="C160" s="43"/>
      <c r="D160" s="43" t="str">
        <f>IF(E19=1,Wasser!$O$7,"")</f>
        <v/>
      </c>
      <c r="E160" s="43" t="str">
        <f>IF(E19=2,Wasser!$O$8,"")</f>
        <v/>
      </c>
      <c r="F160" s="43" t="str">
        <f>IF(E19=3,Wasser!$O$9,"")</f>
        <v/>
      </c>
      <c r="G160" s="43" t="str">
        <f>IF(E19=4,Wasser!$O$10,"")</f>
        <v/>
      </c>
      <c r="H160" s="43" t="str">
        <f>IF(E19=5,Wasser!$O$11,"")</f>
        <v/>
      </c>
      <c r="I160" s="43" t="str">
        <f>IF(E19=6,Wasser!$O$12,"")</f>
        <v/>
      </c>
      <c r="J160" s="43" t="str">
        <f>IF(E19=7,Wasser!$O$13,"")</f>
        <v/>
      </c>
      <c r="K160" s="43" t="str">
        <f>IF(E19=8,Wasser!$O$14,"")</f>
        <v/>
      </c>
      <c r="L160" s="43" t="str">
        <f>IF(E19=9,Wasser!$O$15,"")</f>
        <v/>
      </c>
      <c r="M160" s="43" t="str">
        <f>IF(E19=10,Wasser!$O$16,"")</f>
        <v/>
      </c>
      <c r="N160" s="43">
        <f t="shared" si="50"/>
        <v>0</v>
      </c>
      <c r="O160" s="43">
        <v>12</v>
      </c>
      <c r="P160" s="43" t="str">
        <f>IF(E19=1,Wasser!$P$7,"")</f>
        <v/>
      </c>
      <c r="Q160" s="43" t="str">
        <f>IF(E19=2,Wasser!$P$8,"")</f>
        <v/>
      </c>
      <c r="R160" s="43"/>
      <c r="S160" s="43" t="str">
        <f>IF(E19=3,Wasser!$P$9,"")</f>
        <v/>
      </c>
      <c r="T160" s="43" t="str">
        <f>IF(E19=4,Wasser!$P$10,"")</f>
        <v/>
      </c>
      <c r="U160" s="43" t="str">
        <f>IF(E19=5,Wasser!$P$11,"")</f>
        <v/>
      </c>
      <c r="V160" s="43" t="str">
        <f>IF(E19=6,Wasser!$P$12,"")</f>
        <v/>
      </c>
      <c r="W160" s="43" t="str">
        <f>IF(E19=7,Wasser!$P$13,"")</f>
        <v/>
      </c>
      <c r="X160" s="43" t="str">
        <f>IF(E19=8,Wasser!$P$14,"")</f>
        <v/>
      </c>
      <c r="Y160" s="43" t="str">
        <f>IF(E19=9,Wasser!$P$15,"")</f>
        <v/>
      </c>
      <c r="Z160" s="43"/>
      <c r="AA160" s="43" t="str">
        <f>IF(E19=10,Wasser!$P$16,"")</f>
        <v/>
      </c>
      <c r="AB160" s="43">
        <f t="shared" si="51"/>
        <v>0</v>
      </c>
      <c r="AC160" s="43"/>
      <c r="AD160" s="43">
        <f t="shared" si="52"/>
        <v>0</v>
      </c>
      <c r="AE160" s="43"/>
      <c r="AF160" s="43"/>
      <c r="AG160" s="43" t="str">
        <f t="shared" si="53"/>
        <v/>
      </c>
      <c r="AH160" s="43" t="str">
        <f t="shared" si="54"/>
        <v/>
      </c>
      <c r="AI160" s="43" t="str">
        <f t="shared" si="55"/>
        <v/>
      </c>
      <c r="AJ160" s="43" t="str">
        <f t="shared" si="56"/>
        <v/>
      </c>
      <c r="AK160" s="43" t="str">
        <f t="shared" si="57"/>
        <v/>
      </c>
      <c r="AL160" s="43" t="str">
        <f t="shared" si="58"/>
        <v/>
      </c>
      <c r="AM160" s="43" t="str">
        <f t="shared" si="59"/>
        <v/>
      </c>
      <c r="AN160" s="43" t="str">
        <f t="shared" si="60"/>
        <v/>
      </c>
      <c r="AO160" s="43" t="str">
        <f t="shared" si="61"/>
        <v/>
      </c>
      <c r="AP160" s="43" t="str">
        <f t="shared" si="62"/>
        <v/>
      </c>
      <c r="AQ160" s="43">
        <f t="shared" si="63"/>
        <v>0</v>
      </c>
      <c r="AR160" s="43">
        <v>12</v>
      </c>
      <c r="AS160" s="43" t="str">
        <f>IF(E19=1,Abwasser!$U$7,"")</f>
        <v/>
      </c>
      <c r="AT160" s="43" t="str">
        <f>IF(E19=2,Abwasser!$U$8,"")</f>
        <v/>
      </c>
      <c r="AU160" s="43" t="str">
        <f>IF(E19=3,Abwasser!$U$9,"")</f>
        <v/>
      </c>
      <c r="AV160" s="43" t="str">
        <f>IF(E19=4,Abwasser!$U$10,"")</f>
        <v/>
      </c>
      <c r="AW160" s="43" t="str">
        <f>IF(E19=5,Abwasser!$U$11,"")</f>
        <v/>
      </c>
      <c r="AX160" s="43" t="str">
        <f>IF(E19=6,Abwasser!$U$12,"")</f>
        <v/>
      </c>
      <c r="AY160" s="43" t="str">
        <f>IF(E19=7,Abwasser!$U$13,"")</f>
        <v/>
      </c>
      <c r="AZ160" s="43" t="str">
        <f>IF(E19=8,Abwasser!$U$14,"")</f>
        <v/>
      </c>
      <c r="BA160" s="43" t="str">
        <f>IF(E19=9,Abwasser!$U$15,"")</f>
        <v/>
      </c>
      <c r="BB160" s="43" t="str">
        <f>IF(E19=10,Abwasser!$U$16,"")</f>
        <v/>
      </c>
      <c r="BC160" s="43">
        <f t="shared" si="64"/>
        <v>0</v>
      </c>
      <c r="BD160" s="43" t="str">
        <f t="shared" si="65"/>
        <v/>
      </c>
      <c r="BE160" s="43"/>
      <c r="BF160" s="43"/>
      <c r="BG160" s="43"/>
      <c r="BH160" s="43"/>
      <c r="BI160" s="43"/>
      <c r="BJ160" s="43"/>
      <c r="BK160" s="43"/>
      <c r="BL160" s="43"/>
      <c r="BM160" s="43"/>
      <c r="BN160" s="43"/>
      <c r="BO160" s="43"/>
      <c r="BP160" s="43"/>
      <c r="BQ160" s="43"/>
      <c r="BR160" s="43"/>
      <c r="BS160" s="43"/>
      <c r="BT160" s="43"/>
      <c r="BU160" s="43"/>
      <c r="BV160" s="43"/>
      <c r="BW160" s="43"/>
      <c r="BX160" s="43"/>
      <c r="BY160" s="43"/>
      <c r="BZ160" s="43"/>
      <c r="CA160" s="43"/>
      <c r="CB160" s="43"/>
      <c r="CC160" s="43"/>
      <c r="CD160" s="43"/>
      <c r="CE160" s="43"/>
      <c r="CF160" s="43"/>
      <c r="CG160" s="43"/>
      <c r="CH160" s="43"/>
      <c r="CI160" s="43"/>
      <c r="CJ160" s="43"/>
      <c r="CK160" s="43"/>
      <c r="CL160" s="43"/>
      <c r="CM160" s="43"/>
      <c r="CN160" s="43"/>
      <c r="CO160" s="43"/>
      <c r="CP160" s="43"/>
      <c r="CQ160" s="43"/>
      <c r="CR160" s="43"/>
      <c r="CS160" s="43"/>
      <c r="CT160" s="43"/>
      <c r="CU160" s="43"/>
      <c r="CV160" s="43"/>
      <c r="CW160" s="43"/>
      <c r="CX160" s="43"/>
      <c r="CY160" s="43"/>
      <c r="CZ160" s="43"/>
      <c r="DA160" s="43"/>
      <c r="DB160" s="43"/>
      <c r="DC160" s="43"/>
      <c r="DD160" s="43"/>
      <c r="DE160" s="43"/>
      <c r="DF160" s="43"/>
      <c r="DG160" s="43"/>
      <c r="DH160" s="43"/>
      <c r="DI160" s="43"/>
      <c r="DJ160" s="43"/>
      <c r="DK160" s="43" t="str">
        <f>IF(CJ19=1,Abwasser!$T$7,"")</f>
        <v/>
      </c>
      <c r="DL160" s="43" t="str">
        <f>IF(CJ19=2,Abwasser!$T$8,"")</f>
        <v/>
      </c>
      <c r="DM160" s="43" t="str">
        <f>IF(CJ19=3,Abwasser!$T$9,"")</f>
        <v/>
      </c>
    </row>
    <row r="161" spans="1:117" hidden="1" x14ac:dyDescent="0.2">
      <c r="A161" s="43"/>
      <c r="B161" s="43"/>
      <c r="C161" s="43"/>
      <c r="D161" s="43" t="str">
        <f>IF(E20=1,Wasser!$O$7,"")</f>
        <v/>
      </c>
      <c r="E161" s="43" t="str">
        <f>IF(E20=2,Wasser!$O$8,"")</f>
        <v/>
      </c>
      <c r="F161" s="43" t="str">
        <f>IF(E20=3,Wasser!$O$9,"")</f>
        <v/>
      </c>
      <c r="G161" s="43" t="str">
        <f>IF(E20=4,Wasser!$O$10,"")</f>
        <v/>
      </c>
      <c r="H161" s="43" t="str">
        <f>IF(E20=5,Wasser!$O$11,"")</f>
        <v/>
      </c>
      <c r="I161" s="43" t="str">
        <f>IF(E20=6,Wasser!$O$12,"")</f>
        <v/>
      </c>
      <c r="J161" s="43" t="str">
        <f>IF(E20=7,Wasser!$O$13,"")</f>
        <v/>
      </c>
      <c r="K161" s="43" t="str">
        <f>IF(E20=8,Wasser!$O$14,"")</f>
        <v/>
      </c>
      <c r="L161" s="43" t="str">
        <f>IF(E20=9,Wasser!$O$15,"")</f>
        <v/>
      </c>
      <c r="M161" s="43" t="str">
        <f>IF(E20=10,Wasser!$O$16,"")</f>
        <v/>
      </c>
      <c r="N161" s="43">
        <f t="shared" si="50"/>
        <v>0</v>
      </c>
      <c r="O161" s="43">
        <v>13</v>
      </c>
      <c r="P161" s="43" t="str">
        <f>IF(E20=1,Wasser!$P$7,"")</f>
        <v/>
      </c>
      <c r="Q161" s="43" t="str">
        <f>IF(E20=2,Wasser!$P$8,"")</f>
        <v/>
      </c>
      <c r="R161" s="43"/>
      <c r="S161" s="43" t="str">
        <f>IF(E20=3,Wasser!$P$9,"")</f>
        <v/>
      </c>
      <c r="T161" s="43" t="str">
        <f>IF(E20=4,Wasser!$P$10,"")</f>
        <v/>
      </c>
      <c r="U161" s="43" t="str">
        <f>IF(E20=5,Wasser!$P$11,"")</f>
        <v/>
      </c>
      <c r="V161" s="43" t="str">
        <f>IF(E20=6,Wasser!$P$12,"")</f>
        <v/>
      </c>
      <c r="W161" s="43" t="str">
        <f>IF(E20=7,Wasser!$P$13,"")</f>
        <v/>
      </c>
      <c r="X161" s="43" t="str">
        <f>IF(E20=8,Wasser!$P$14,"")</f>
        <v/>
      </c>
      <c r="Y161" s="43" t="str">
        <f>IF(E20=9,Wasser!$P$15,"")</f>
        <v/>
      </c>
      <c r="Z161" s="43"/>
      <c r="AA161" s="43" t="str">
        <f>IF(E20=10,Wasser!$P$16,"")</f>
        <v/>
      </c>
      <c r="AB161" s="43">
        <f t="shared" si="51"/>
        <v>0</v>
      </c>
      <c r="AC161" s="43"/>
      <c r="AD161" s="43">
        <f t="shared" si="52"/>
        <v>0</v>
      </c>
      <c r="AE161" s="43"/>
      <c r="AF161" s="43"/>
      <c r="AG161" s="43" t="str">
        <f t="shared" si="53"/>
        <v/>
      </c>
      <c r="AH161" s="43" t="str">
        <f t="shared" si="54"/>
        <v/>
      </c>
      <c r="AI161" s="43" t="str">
        <f t="shared" si="55"/>
        <v/>
      </c>
      <c r="AJ161" s="43" t="str">
        <f t="shared" si="56"/>
        <v/>
      </c>
      <c r="AK161" s="43" t="str">
        <f t="shared" si="57"/>
        <v/>
      </c>
      <c r="AL161" s="43" t="str">
        <f t="shared" si="58"/>
        <v/>
      </c>
      <c r="AM161" s="43" t="str">
        <f t="shared" si="59"/>
        <v/>
      </c>
      <c r="AN161" s="43" t="str">
        <f t="shared" si="60"/>
        <v/>
      </c>
      <c r="AO161" s="43" t="str">
        <f t="shared" si="61"/>
        <v/>
      </c>
      <c r="AP161" s="43" t="str">
        <f t="shared" si="62"/>
        <v/>
      </c>
      <c r="AQ161" s="43">
        <f t="shared" si="63"/>
        <v>0</v>
      </c>
      <c r="AR161" s="43">
        <v>13</v>
      </c>
      <c r="AS161" s="43" t="str">
        <f>IF(E20=1,Abwasser!$U$7,"")</f>
        <v/>
      </c>
      <c r="AT161" s="43" t="str">
        <f>IF(E20=2,Abwasser!$U$8,"")</f>
        <v/>
      </c>
      <c r="AU161" s="43" t="str">
        <f>IF(E20=3,Abwasser!$U$9,"")</f>
        <v/>
      </c>
      <c r="AV161" s="43" t="str">
        <f>IF(E20=4,Abwasser!$U$10,"")</f>
        <v/>
      </c>
      <c r="AW161" s="43" t="str">
        <f>IF(E20=5,Abwasser!$U$11,"")</f>
        <v/>
      </c>
      <c r="AX161" s="43" t="str">
        <f>IF(E20=6,Abwasser!$U$12,"")</f>
        <v/>
      </c>
      <c r="AY161" s="43" t="str">
        <f>IF(E20=7,Abwasser!$U$13,"")</f>
        <v/>
      </c>
      <c r="AZ161" s="43" t="str">
        <f>IF(E20=8,Abwasser!$U$14,"")</f>
        <v/>
      </c>
      <c r="BA161" s="43" t="str">
        <f>IF(E20=9,Abwasser!$U$15,"")</f>
        <v/>
      </c>
      <c r="BB161" s="43" t="str">
        <f>IF(E20=10,Abwasser!$U$16,"")</f>
        <v/>
      </c>
      <c r="BC161" s="43">
        <f t="shared" si="64"/>
        <v>0</v>
      </c>
      <c r="BD161" s="43" t="str">
        <f t="shared" si="65"/>
        <v/>
      </c>
      <c r="BE161" s="43"/>
      <c r="BF161" s="43"/>
      <c r="BG161" s="43"/>
      <c r="BH161" s="43"/>
      <c r="BI161" s="43"/>
      <c r="BJ161" s="43"/>
      <c r="BK161" s="43"/>
      <c r="BL161" s="43"/>
      <c r="BM161" s="43"/>
      <c r="BN161" s="43"/>
      <c r="BO161" s="43"/>
      <c r="BP161" s="43"/>
      <c r="BQ161" s="43"/>
      <c r="BR161" s="43"/>
      <c r="BS161" s="43"/>
      <c r="BT161" s="43"/>
      <c r="BU161" s="43"/>
      <c r="BV161" s="43"/>
      <c r="BW161" s="43"/>
      <c r="BX161" s="43"/>
      <c r="BY161" s="43"/>
      <c r="BZ161" s="43"/>
      <c r="CA161" s="43"/>
      <c r="CB161" s="43"/>
      <c r="CC161" s="43"/>
      <c r="CD161" s="43"/>
      <c r="CE161" s="43"/>
      <c r="CF161" s="43"/>
      <c r="CG161" s="43"/>
      <c r="CH161" s="43"/>
      <c r="CI161" s="43"/>
      <c r="CJ161" s="43"/>
      <c r="CK161" s="43"/>
      <c r="CL161" s="43"/>
      <c r="CM161" s="43"/>
      <c r="CN161" s="43"/>
      <c r="CO161" s="43"/>
      <c r="CP161" s="43"/>
      <c r="CQ161" s="43"/>
      <c r="CR161" s="43"/>
      <c r="CS161" s="43"/>
      <c r="CT161" s="43"/>
      <c r="CU161" s="43"/>
      <c r="CV161" s="43"/>
      <c r="CW161" s="43"/>
      <c r="CX161" s="43"/>
      <c r="CY161" s="43"/>
      <c r="CZ161" s="43"/>
      <c r="DA161" s="43"/>
      <c r="DB161" s="43"/>
      <c r="DC161" s="43"/>
      <c r="DD161" s="43"/>
      <c r="DE161" s="43"/>
      <c r="DF161" s="43"/>
      <c r="DG161" s="43"/>
      <c r="DH161" s="43"/>
      <c r="DI161" s="43"/>
      <c r="DJ161" s="43"/>
      <c r="DK161" s="43" t="str">
        <f>IF(CJ20=1,Abwasser!$T$7,"")</f>
        <v/>
      </c>
      <c r="DL161" s="43" t="str">
        <f>IF(CJ20=2,Abwasser!$T$8,"")</f>
        <v/>
      </c>
      <c r="DM161" s="43" t="str">
        <f>IF(CJ20=3,Abwasser!$T$9,"")</f>
        <v/>
      </c>
    </row>
    <row r="162" spans="1:117" hidden="1" x14ac:dyDescent="0.2">
      <c r="A162" s="43"/>
      <c r="B162" s="43"/>
      <c r="C162" s="43"/>
      <c r="D162" s="43" t="str">
        <f>IF(E21=1,Wasser!$O$7,"")</f>
        <v/>
      </c>
      <c r="E162" s="43" t="str">
        <f>IF(E21=2,Wasser!$O$8,"")</f>
        <v/>
      </c>
      <c r="F162" s="43" t="str">
        <f>IF(E21=3,Wasser!$O$9,"")</f>
        <v/>
      </c>
      <c r="G162" s="43" t="str">
        <f>IF(E21=4,Wasser!$O$10,"")</f>
        <v/>
      </c>
      <c r="H162" s="43" t="str">
        <f>IF(E21=5,Wasser!$O$11,"")</f>
        <v/>
      </c>
      <c r="I162" s="43" t="str">
        <f>IF(E21=6,Wasser!$O$12,"")</f>
        <v/>
      </c>
      <c r="J162" s="43" t="str">
        <f>IF(E21=7,Wasser!$O$13,"")</f>
        <v/>
      </c>
      <c r="K162" s="43" t="str">
        <f>IF(E21=8,Wasser!$O$14,"")</f>
        <v/>
      </c>
      <c r="L162" s="43" t="str">
        <f>IF(E21=9,Wasser!$O$15,"")</f>
        <v/>
      </c>
      <c r="M162" s="43" t="str">
        <f>IF(E21=10,Wasser!$O$16,"")</f>
        <v/>
      </c>
      <c r="N162" s="43">
        <f t="shared" si="50"/>
        <v>0</v>
      </c>
      <c r="O162" s="43">
        <v>14</v>
      </c>
      <c r="P162" s="43" t="str">
        <f>IF(E21=1,Wasser!$P$7,"")</f>
        <v/>
      </c>
      <c r="Q162" s="43" t="str">
        <f>IF(E21=2,Wasser!$P$8,"")</f>
        <v/>
      </c>
      <c r="R162" s="43"/>
      <c r="S162" s="43" t="str">
        <f>IF(E21=3,Wasser!$P$9,"")</f>
        <v/>
      </c>
      <c r="T162" s="43" t="str">
        <f>IF(E21=4,Wasser!$P$10,"")</f>
        <v/>
      </c>
      <c r="U162" s="43" t="str">
        <f>IF(E21=5,Wasser!$P$11,"")</f>
        <v/>
      </c>
      <c r="V162" s="43" t="str">
        <f>IF(E21=6,Wasser!$P$12,"")</f>
        <v/>
      </c>
      <c r="W162" s="43" t="str">
        <f>IF(E21=7,Wasser!$P$13,"")</f>
        <v/>
      </c>
      <c r="X162" s="43" t="str">
        <f>IF(E21=8,Wasser!$P$14,"")</f>
        <v/>
      </c>
      <c r="Y162" s="43" t="str">
        <f>IF(E21=9,Wasser!$P$15,"")</f>
        <v/>
      </c>
      <c r="Z162" s="43"/>
      <c r="AA162" s="43" t="str">
        <f>IF(E21=10,Wasser!$P$16,"")</f>
        <v/>
      </c>
      <c r="AB162" s="43">
        <f t="shared" si="51"/>
        <v>0</v>
      </c>
      <c r="AC162" s="43"/>
      <c r="AD162" s="43">
        <f t="shared" si="52"/>
        <v>0</v>
      </c>
      <c r="AE162" s="43"/>
      <c r="AF162" s="43"/>
      <c r="AG162" s="43" t="str">
        <f t="shared" si="53"/>
        <v/>
      </c>
      <c r="AH162" s="43" t="str">
        <f t="shared" si="54"/>
        <v/>
      </c>
      <c r="AI162" s="43" t="str">
        <f t="shared" si="55"/>
        <v/>
      </c>
      <c r="AJ162" s="43" t="str">
        <f t="shared" si="56"/>
        <v/>
      </c>
      <c r="AK162" s="43" t="str">
        <f t="shared" si="57"/>
        <v/>
      </c>
      <c r="AL162" s="43" t="str">
        <f t="shared" si="58"/>
        <v/>
      </c>
      <c r="AM162" s="43" t="str">
        <f t="shared" si="59"/>
        <v/>
      </c>
      <c r="AN162" s="43" t="str">
        <f t="shared" si="60"/>
        <v/>
      </c>
      <c r="AO162" s="43" t="str">
        <f t="shared" si="61"/>
        <v/>
      </c>
      <c r="AP162" s="43" t="str">
        <f t="shared" si="62"/>
        <v/>
      </c>
      <c r="AQ162" s="43">
        <f t="shared" si="63"/>
        <v>0</v>
      </c>
      <c r="AR162" s="43">
        <v>14</v>
      </c>
      <c r="AS162" s="43" t="str">
        <f>IF(E21=1,Abwasser!$U$7,"")</f>
        <v/>
      </c>
      <c r="AT162" s="43" t="str">
        <f>IF(E21=2,Abwasser!$U$8,"")</f>
        <v/>
      </c>
      <c r="AU162" s="43" t="str">
        <f>IF(E21=3,Abwasser!$U$9,"")</f>
        <v/>
      </c>
      <c r="AV162" s="43" t="str">
        <f>IF(E21=4,Abwasser!$U$10,"")</f>
        <v/>
      </c>
      <c r="AW162" s="43" t="str">
        <f>IF(E21=5,Abwasser!$U$11,"")</f>
        <v/>
      </c>
      <c r="AX162" s="43" t="str">
        <f>IF(E21=6,Abwasser!$U$12,"")</f>
        <v/>
      </c>
      <c r="AY162" s="43" t="str">
        <f>IF(E21=7,Abwasser!$U$13,"")</f>
        <v/>
      </c>
      <c r="AZ162" s="43" t="str">
        <f>IF(E21=8,Abwasser!$U$14,"")</f>
        <v/>
      </c>
      <c r="BA162" s="43" t="str">
        <f>IF(E21=9,Abwasser!$U$15,"")</f>
        <v/>
      </c>
      <c r="BB162" s="43" t="str">
        <f>IF(E21=10,Abwasser!$U$16,"")</f>
        <v/>
      </c>
      <c r="BC162" s="43">
        <f t="shared" si="64"/>
        <v>0</v>
      </c>
      <c r="BD162" s="43" t="str">
        <f t="shared" si="65"/>
        <v/>
      </c>
      <c r="BE162" s="43"/>
      <c r="BF162" s="43"/>
      <c r="BG162" s="43"/>
      <c r="BH162" s="43"/>
      <c r="BI162" s="43"/>
      <c r="BJ162" s="43"/>
      <c r="BK162" s="43"/>
      <c r="BL162" s="43"/>
      <c r="BM162" s="43"/>
      <c r="BN162" s="43"/>
      <c r="BO162" s="43"/>
      <c r="BP162" s="43"/>
      <c r="BQ162" s="43"/>
      <c r="BR162" s="43"/>
      <c r="BS162" s="43"/>
      <c r="BT162" s="43"/>
      <c r="BU162" s="43"/>
      <c r="BV162" s="43"/>
      <c r="BW162" s="43"/>
      <c r="BX162" s="43"/>
      <c r="BY162" s="43"/>
      <c r="BZ162" s="43"/>
      <c r="CA162" s="43"/>
      <c r="CB162" s="43"/>
      <c r="CC162" s="43"/>
      <c r="CD162" s="43"/>
      <c r="CE162" s="43"/>
      <c r="CF162" s="43"/>
      <c r="CG162" s="43"/>
      <c r="CH162" s="43"/>
      <c r="CI162" s="43"/>
      <c r="CJ162" s="43"/>
      <c r="CK162" s="43"/>
      <c r="CL162" s="43"/>
      <c r="CM162" s="43"/>
      <c r="CN162" s="43"/>
      <c r="CO162" s="43"/>
      <c r="CP162" s="43"/>
      <c r="CQ162" s="43"/>
      <c r="CR162" s="43"/>
      <c r="CS162" s="43"/>
      <c r="CT162" s="43"/>
      <c r="CU162" s="43"/>
      <c r="CV162" s="43"/>
      <c r="CW162" s="43"/>
      <c r="CX162" s="43"/>
      <c r="CY162" s="43"/>
      <c r="CZ162" s="43"/>
      <c r="DA162" s="43"/>
      <c r="DB162" s="43"/>
      <c r="DC162" s="43"/>
      <c r="DD162" s="43"/>
      <c r="DE162" s="43"/>
      <c r="DF162" s="43"/>
      <c r="DG162" s="43"/>
      <c r="DH162" s="43"/>
      <c r="DI162" s="43"/>
      <c r="DJ162" s="43"/>
      <c r="DK162" s="43" t="str">
        <f>IF(CJ21=1,Abwasser!$T$7,"")</f>
        <v/>
      </c>
      <c r="DL162" s="43" t="str">
        <f>IF(CJ21=2,Abwasser!$T$8,"")</f>
        <v/>
      </c>
      <c r="DM162" s="43" t="str">
        <f>IF(CJ21=3,Abwasser!$T$9,"")</f>
        <v/>
      </c>
    </row>
    <row r="163" spans="1:117" hidden="1" x14ac:dyDescent="0.2">
      <c r="A163" s="43"/>
      <c r="B163" s="43"/>
      <c r="C163" s="43"/>
      <c r="D163" s="43" t="str">
        <f>IF(E22=1,Wasser!$O$7,"")</f>
        <v/>
      </c>
      <c r="E163" s="43" t="str">
        <f>IF(E22=2,Wasser!$O$8,"")</f>
        <v/>
      </c>
      <c r="F163" s="43" t="str">
        <f>IF(E22=3,Wasser!$O$9,"")</f>
        <v/>
      </c>
      <c r="G163" s="43" t="str">
        <f>IF(E22=4,Wasser!$O$10,"")</f>
        <v/>
      </c>
      <c r="H163" s="43" t="str">
        <f>IF(E22=5,Wasser!$O$11,"")</f>
        <v/>
      </c>
      <c r="I163" s="43" t="str">
        <f>IF(E22=6,Wasser!$O$12,"")</f>
        <v/>
      </c>
      <c r="J163" s="43" t="str">
        <f>IF(E22=7,Wasser!$O$13,"")</f>
        <v/>
      </c>
      <c r="K163" s="43" t="str">
        <f>IF(E22=8,Wasser!$O$14,"")</f>
        <v/>
      </c>
      <c r="L163" s="43" t="str">
        <f>IF(E22=9,Wasser!$O$15,"")</f>
        <v/>
      </c>
      <c r="M163" s="43" t="str">
        <f>IF(E22=10,Wasser!$O$16,"")</f>
        <v/>
      </c>
      <c r="N163" s="43">
        <f t="shared" si="50"/>
        <v>0</v>
      </c>
      <c r="O163" s="43">
        <v>15</v>
      </c>
      <c r="P163" s="43" t="str">
        <f>IF(E22=1,Wasser!$P$7,"")</f>
        <v/>
      </c>
      <c r="Q163" s="43" t="str">
        <f>IF(E22=2,Wasser!$P$8,"")</f>
        <v/>
      </c>
      <c r="R163" s="43"/>
      <c r="S163" s="43" t="str">
        <f>IF(E22=3,Wasser!$P$9,"")</f>
        <v/>
      </c>
      <c r="T163" s="43" t="str">
        <f>IF(E22=4,Wasser!$P$10,"")</f>
        <v/>
      </c>
      <c r="U163" s="43" t="str">
        <f>IF(E22=5,Wasser!$P$11,"")</f>
        <v/>
      </c>
      <c r="V163" s="43" t="str">
        <f>IF(E22=6,Wasser!$P$12,"")</f>
        <v/>
      </c>
      <c r="W163" s="43" t="str">
        <f>IF(E22=7,Wasser!$P$13,"")</f>
        <v/>
      </c>
      <c r="X163" s="43" t="str">
        <f>IF(E22=8,Wasser!$P$14,"")</f>
        <v/>
      </c>
      <c r="Y163" s="43" t="str">
        <f>IF(E22=9,Wasser!$P$15,"")</f>
        <v/>
      </c>
      <c r="Z163" s="43"/>
      <c r="AA163" s="43" t="str">
        <f>IF(E22=10,Wasser!$P$16,"")</f>
        <v/>
      </c>
      <c r="AB163" s="43">
        <f t="shared" si="51"/>
        <v>0</v>
      </c>
      <c r="AC163" s="43"/>
      <c r="AD163" s="43">
        <f t="shared" si="52"/>
        <v>0</v>
      </c>
      <c r="AE163" s="43"/>
      <c r="AF163" s="43"/>
      <c r="AG163" s="43" t="str">
        <f t="shared" si="53"/>
        <v/>
      </c>
      <c r="AH163" s="43" t="str">
        <f t="shared" si="54"/>
        <v/>
      </c>
      <c r="AI163" s="43" t="str">
        <f t="shared" si="55"/>
        <v/>
      </c>
      <c r="AJ163" s="43" t="str">
        <f t="shared" si="56"/>
        <v/>
      </c>
      <c r="AK163" s="43" t="str">
        <f t="shared" si="57"/>
        <v/>
      </c>
      <c r="AL163" s="43" t="str">
        <f t="shared" si="58"/>
        <v/>
      </c>
      <c r="AM163" s="43" t="str">
        <f t="shared" si="59"/>
        <v/>
      </c>
      <c r="AN163" s="43" t="str">
        <f t="shared" si="60"/>
        <v/>
      </c>
      <c r="AO163" s="43" t="str">
        <f t="shared" si="61"/>
        <v/>
      </c>
      <c r="AP163" s="43" t="str">
        <f t="shared" si="62"/>
        <v/>
      </c>
      <c r="AQ163" s="43">
        <f t="shared" si="63"/>
        <v>0</v>
      </c>
      <c r="AR163" s="43">
        <v>15</v>
      </c>
      <c r="AS163" s="43" t="str">
        <f>IF(E22=1,Abwasser!$U$7,"")</f>
        <v/>
      </c>
      <c r="AT163" s="43" t="str">
        <f>IF(E22=2,Abwasser!$U$8,"")</f>
        <v/>
      </c>
      <c r="AU163" s="43" t="str">
        <f>IF(E22=3,Abwasser!$U$9,"")</f>
        <v/>
      </c>
      <c r="AV163" s="43" t="str">
        <f>IF(E22=4,Abwasser!$U$10,"")</f>
        <v/>
      </c>
      <c r="AW163" s="43" t="str">
        <f>IF(E22=5,Abwasser!$U$11,"")</f>
        <v/>
      </c>
      <c r="AX163" s="43" t="str">
        <f>IF(E22=6,Abwasser!$U$12,"")</f>
        <v/>
      </c>
      <c r="AY163" s="43" t="str">
        <f>IF(E22=7,Abwasser!$U$13,"")</f>
        <v/>
      </c>
      <c r="AZ163" s="43" t="str">
        <f>IF(E22=8,Abwasser!$U$14,"")</f>
        <v/>
      </c>
      <c r="BA163" s="43" t="str">
        <f>IF(E22=9,Abwasser!$U$15,"")</f>
        <v/>
      </c>
      <c r="BB163" s="43" t="str">
        <f>IF(E22=10,Abwasser!$U$16,"")</f>
        <v/>
      </c>
      <c r="BC163" s="43">
        <f t="shared" si="64"/>
        <v>0</v>
      </c>
      <c r="BD163" s="43" t="str">
        <f t="shared" si="65"/>
        <v/>
      </c>
      <c r="BE163" s="43"/>
      <c r="BF163" s="43"/>
      <c r="BG163" s="43"/>
      <c r="BH163" s="43"/>
      <c r="BI163" s="43"/>
      <c r="BJ163" s="43"/>
      <c r="BK163" s="43"/>
      <c r="BL163" s="43"/>
      <c r="BM163" s="43"/>
      <c r="BN163" s="43"/>
      <c r="BO163" s="43"/>
      <c r="BP163" s="43"/>
      <c r="BQ163" s="43"/>
      <c r="BR163" s="43"/>
      <c r="BS163" s="43"/>
      <c r="BT163" s="43"/>
      <c r="BU163" s="43"/>
      <c r="BV163" s="43"/>
      <c r="BW163" s="43"/>
      <c r="BX163" s="43"/>
      <c r="BY163" s="43"/>
      <c r="BZ163" s="43"/>
      <c r="CA163" s="43"/>
      <c r="CB163" s="43"/>
      <c r="CC163" s="43"/>
      <c r="CD163" s="43"/>
      <c r="CE163" s="43"/>
      <c r="CF163" s="43"/>
      <c r="CG163" s="43"/>
      <c r="CH163" s="43"/>
      <c r="CI163" s="43"/>
      <c r="CJ163" s="43"/>
      <c r="CK163" s="43"/>
      <c r="CL163" s="43"/>
      <c r="CM163" s="43"/>
      <c r="CN163" s="43"/>
      <c r="CO163" s="43"/>
      <c r="CP163" s="43"/>
      <c r="CQ163" s="43"/>
      <c r="CR163" s="43"/>
      <c r="CS163" s="43"/>
      <c r="CT163" s="43"/>
      <c r="CU163" s="43"/>
      <c r="CV163" s="43"/>
      <c r="CW163" s="43"/>
      <c r="CX163" s="43"/>
      <c r="CY163" s="43"/>
      <c r="CZ163" s="43"/>
      <c r="DA163" s="43"/>
      <c r="DB163" s="43"/>
      <c r="DC163" s="43"/>
      <c r="DD163" s="43"/>
      <c r="DE163" s="43"/>
      <c r="DF163" s="43"/>
      <c r="DG163" s="43"/>
      <c r="DH163" s="43"/>
      <c r="DI163" s="43"/>
      <c r="DJ163" s="43"/>
      <c r="DK163" s="43" t="str">
        <f>IF(CJ22=1,Abwasser!$T$7,"")</f>
        <v/>
      </c>
      <c r="DL163" s="43" t="str">
        <f>IF(CJ22=2,Abwasser!$T$8,"")</f>
        <v/>
      </c>
      <c r="DM163" s="43" t="str">
        <f>IF(CJ22=3,Abwasser!$T$9,"")</f>
        <v/>
      </c>
    </row>
    <row r="164" spans="1:117" hidden="1" x14ac:dyDescent="0.2">
      <c r="A164" s="43"/>
      <c r="B164" s="43"/>
      <c r="C164" s="43"/>
      <c r="D164" s="43" t="str">
        <f>IF(E23=1,Wasser!$O$7,"")</f>
        <v/>
      </c>
      <c r="E164" s="43" t="str">
        <f>IF(E23=2,Wasser!$O$8,"")</f>
        <v/>
      </c>
      <c r="F164" s="43" t="str">
        <f>IF(E23=3,Wasser!$O$9,"")</f>
        <v/>
      </c>
      <c r="G164" s="43" t="str">
        <f>IF(E23=4,Wasser!$O$10,"")</f>
        <v/>
      </c>
      <c r="H164" s="43" t="str">
        <f>IF(E23=5,Wasser!$O$11,"")</f>
        <v/>
      </c>
      <c r="I164" s="43" t="str">
        <f>IF(E23=6,Wasser!$O$12,"")</f>
        <v/>
      </c>
      <c r="J164" s="43" t="str">
        <f>IF(E23=7,Wasser!$O$13,"")</f>
        <v/>
      </c>
      <c r="K164" s="43" t="str">
        <f>IF(E23=8,Wasser!$O$14,"")</f>
        <v/>
      </c>
      <c r="L164" s="43" t="str">
        <f>IF(E23=9,Wasser!$O$15,"")</f>
        <v/>
      </c>
      <c r="M164" s="43" t="str">
        <f>IF(E23=10,Wasser!$O$16,"")</f>
        <v/>
      </c>
      <c r="N164" s="43">
        <f t="shared" si="50"/>
        <v>0</v>
      </c>
      <c r="O164" s="43">
        <v>16</v>
      </c>
      <c r="P164" s="43" t="str">
        <f>IF(E23=1,Wasser!$P$7,"")</f>
        <v/>
      </c>
      <c r="Q164" s="43" t="str">
        <f>IF(E23=2,Wasser!$P$8,"")</f>
        <v/>
      </c>
      <c r="R164" s="43"/>
      <c r="S164" s="43" t="str">
        <f>IF(E23=3,Wasser!$P$9,"")</f>
        <v/>
      </c>
      <c r="T164" s="43" t="str">
        <f>IF(E23=4,Wasser!$P$10,"")</f>
        <v/>
      </c>
      <c r="U164" s="43" t="str">
        <f>IF(E23=5,Wasser!$P$11,"")</f>
        <v/>
      </c>
      <c r="V164" s="43" t="str">
        <f>IF(E23=6,Wasser!$P$12,"")</f>
        <v/>
      </c>
      <c r="W164" s="43" t="str">
        <f>IF(E23=7,Wasser!$P$13,"")</f>
        <v/>
      </c>
      <c r="X164" s="43" t="str">
        <f>IF(E23=8,Wasser!$P$14,"")</f>
        <v/>
      </c>
      <c r="Y164" s="43" t="str">
        <f>IF(E23=9,Wasser!$P$15,"")</f>
        <v/>
      </c>
      <c r="Z164" s="43"/>
      <c r="AA164" s="43" t="str">
        <f>IF(E23=10,Wasser!$P$16,"")</f>
        <v/>
      </c>
      <c r="AB164" s="43">
        <f t="shared" si="51"/>
        <v>0</v>
      </c>
      <c r="AC164" s="43"/>
      <c r="AD164" s="43">
        <f t="shared" si="52"/>
        <v>0</v>
      </c>
      <c r="AE164" s="43"/>
      <c r="AF164" s="43"/>
      <c r="AG164" s="43" t="str">
        <f t="shared" si="53"/>
        <v/>
      </c>
      <c r="AH164" s="43" t="str">
        <f t="shared" si="54"/>
        <v/>
      </c>
      <c r="AI164" s="43" t="str">
        <f t="shared" si="55"/>
        <v/>
      </c>
      <c r="AJ164" s="43" t="str">
        <f t="shared" si="56"/>
        <v/>
      </c>
      <c r="AK164" s="43" t="str">
        <f t="shared" si="57"/>
        <v/>
      </c>
      <c r="AL164" s="43" t="str">
        <f t="shared" si="58"/>
        <v/>
      </c>
      <c r="AM164" s="43" t="str">
        <f t="shared" si="59"/>
        <v/>
      </c>
      <c r="AN164" s="43" t="str">
        <f t="shared" si="60"/>
        <v/>
      </c>
      <c r="AO164" s="43" t="str">
        <f t="shared" si="61"/>
        <v/>
      </c>
      <c r="AP164" s="43" t="str">
        <f t="shared" si="62"/>
        <v/>
      </c>
      <c r="AQ164" s="43">
        <f t="shared" si="63"/>
        <v>0</v>
      </c>
      <c r="AR164" s="43">
        <v>16</v>
      </c>
      <c r="AS164" s="43" t="str">
        <f>IF(E23=1,Abwasser!$U$7,"")</f>
        <v/>
      </c>
      <c r="AT164" s="43" t="str">
        <f>IF(E23=2,Abwasser!$U$8,"")</f>
        <v/>
      </c>
      <c r="AU164" s="43" t="str">
        <f>IF(E23=3,Abwasser!$U$9,"")</f>
        <v/>
      </c>
      <c r="AV164" s="43" t="str">
        <f>IF(E23=4,Abwasser!$U$10,"")</f>
        <v/>
      </c>
      <c r="AW164" s="43" t="str">
        <f>IF(E23=5,Abwasser!$U$11,"")</f>
        <v/>
      </c>
      <c r="AX164" s="43" t="str">
        <f>IF(E23=6,Abwasser!$U$12,"")</f>
        <v/>
      </c>
      <c r="AY164" s="43" t="str">
        <f>IF(E23=7,Abwasser!$U$13,"")</f>
        <v/>
      </c>
      <c r="AZ164" s="43" t="str">
        <f>IF(E23=8,Abwasser!$U$14,"")</f>
        <v/>
      </c>
      <c r="BA164" s="43" t="str">
        <f>IF(E23=9,Abwasser!$U$15,"")</f>
        <v/>
      </c>
      <c r="BB164" s="43" t="str">
        <f>IF(E23=10,Abwasser!$U$16,"")</f>
        <v/>
      </c>
      <c r="BC164" s="43">
        <f t="shared" si="64"/>
        <v>0</v>
      </c>
      <c r="BD164" s="43" t="str">
        <f t="shared" si="65"/>
        <v/>
      </c>
      <c r="BE164" s="43"/>
      <c r="BF164" s="43"/>
      <c r="BG164" s="43"/>
      <c r="BH164" s="43"/>
      <c r="BI164" s="43"/>
      <c r="BJ164" s="43"/>
      <c r="BK164" s="43"/>
      <c r="BL164" s="43"/>
      <c r="BM164" s="43"/>
      <c r="BN164" s="43"/>
      <c r="BO164" s="43"/>
      <c r="BP164" s="43"/>
      <c r="BQ164" s="43"/>
      <c r="BR164" s="43"/>
      <c r="BS164" s="43"/>
      <c r="BT164" s="43"/>
      <c r="BU164" s="43"/>
      <c r="BV164" s="43"/>
      <c r="BW164" s="43"/>
      <c r="BX164" s="43"/>
      <c r="BY164" s="43"/>
      <c r="BZ164" s="43"/>
      <c r="CA164" s="43"/>
      <c r="CB164" s="43"/>
      <c r="CC164" s="43"/>
      <c r="CD164" s="43"/>
      <c r="CE164" s="43"/>
      <c r="CF164" s="43"/>
      <c r="CG164" s="43"/>
      <c r="CH164" s="43"/>
      <c r="CI164" s="43"/>
      <c r="CJ164" s="43"/>
      <c r="CK164" s="43"/>
      <c r="CL164" s="43"/>
      <c r="CM164" s="43"/>
      <c r="CN164" s="43"/>
      <c r="CO164" s="43"/>
      <c r="CP164" s="43"/>
      <c r="CQ164" s="43"/>
      <c r="CR164" s="43"/>
      <c r="CS164" s="43"/>
      <c r="CT164" s="43"/>
      <c r="CU164" s="43"/>
      <c r="CV164" s="43"/>
      <c r="CW164" s="43"/>
      <c r="CX164" s="43"/>
      <c r="CY164" s="43"/>
      <c r="CZ164" s="43"/>
      <c r="DA164" s="43"/>
      <c r="DB164" s="43"/>
      <c r="DC164" s="43"/>
      <c r="DD164" s="43"/>
      <c r="DE164" s="43"/>
      <c r="DF164" s="43"/>
      <c r="DG164" s="43"/>
      <c r="DH164" s="43"/>
      <c r="DI164" s="43"/>
      <c r="DJ164" s="43"/>
      <c r="DK164" s="43" t="str">
        <f>IF(CJ23=1,Abwasser!$T$7,"")</f>
        <v/>
      </c>
      <c r="DL164" s="43" t="str">
        <f>IF(CJ23=2,Abwasser!$T$8,"")</f>
        <v/>
      </c>
      <c r="DM164" s="43" t="str">
        <f>IF(CJ23=3,Abwasser!$T$9,"")</f>
        <v/>
      </c>
    </row>
    <row r="165" spans="1:117" hidden="1" x14ac:dyDescent="0.2">
      <c r="A165" s="43"/>
      <c r="B165" s="43"/>
      <c r="C165" s="43"/>
      <c r="D165" s="43" t="str">
        <f>IF(E24=1,Wasser!$O$7,"")</f>
        <v/>
      </c>
      <c r="E165" s="43" t="str">
        <f>IF(E24=2,Wasser!$O$8,"")</f>
        <v/>
      </c>
      <c r="F165" s="43" t="str">
        <f>IF(E24=3,Wasser!$O$9,"")</f>
        <v/>
      </c>
      <c r="G165" s="43" t="str">
        <f>IF(E24=4,Wasser!$O$10,"")</f>
        <v/>
      </c>
      <c r="H165" s="43" t="str">
        <f>IF(E24=5,Wasser!$O$11,"")</f>
        <v/>
      </c>
      <c r="I165" s="43" t="str">
        <f>IF(E24=6,Wasser!$O$12,"")</f>
        <v/>
      </c>
      <c r="J165" s="43" t="str">
        <f>IF(E24=7,Wasser!$O$13,"")</f>
        <v/>
      </c>
      <c r="K165" s="43" t="str">
        <f>IF(E24=8,Wasser!$O$14,"")</f>
        <v/>
      </c>
      <c r="L165" s="43" t="str">
        <f>IF(E24=9,Wasser!$O$15,"")</f>
        <v/>
      </c>
      <c r="M165" s="43" t="str">
        <f>IF(E24=10,Wasser!$O$16,"")</f>
        <v/>
      </c>
      <c r="N165" s="43">
        <f t="shared" si="50"/>
        <v>0</v>
      </c>
      <c r="O165" s="43">
        <v>17</v>
      </c>
      <c r="P165" s="43" t="str">
        <f>IF(E24=1,Wasser!$P$7,"")</f>
        <v/>
      </c>
      <c r="Q165" s="43" t="str">
        <f>IF(E24=2,Wasser!$P$8,"")</f>
        <v/>
      </c>
      <c r="R165" s="43"/>
      <c r="S165" s="43" t="str">
        <f>IF(E24=3,Wasser!$P$9,"")</f>
        <v/>
      </c>
      <c r="T165" s="43" t="str">
        <f>IF(E24=4,Wasser!$P$10,"")</f>
        <v/>
      </c>
      <c r="U165" s="43" t="str">
        <f>IF(E24=5,Wasser!$P$11,"")</f>
        <v/>
      </c>
      <c r="V165" s="43" t="str">
        <f>IF(E24=6,Wasser!$P$12,"")</f>
        <v/>
      </c>
      <c r="W165" s="43" t="str">
        <f>IF(E24=7,Wasser!$P$13,"")</f>
        <v/>
      </c>
      <c r="X165" s="43" t="str">
        <f>IF(E24=8,Wasser!$P$14,"")</f>
        <v/>
      </c>
      <c r="Y165" s="43" t="str">
        <f>IF(E24=9,Wasser!$P$15,"")</f>
        <v/>
      </c>
      <c r="Z165" s="43"/>
      <c r="AA165" s="43" t="str">
        <f>IF(E24=10,Wasser!$P$16,"")</f>
        <v/>
      </c>
      <c r="AB165" s="43">
        <f t="shared" si="51"/>
        <v>0</v>
      </c>
      <c r="AC165" s="43"/>
      <c r="AD165" s="43">
        <f t="shared" si="52"/>
        <v>0</v>
      </c>
      <c r="AE165" s="43"/>
      <c r="AF165" s="43"/>
      <c r="AG165" s="43" t="str">
        <f t="shared" si="53"/>
        <v/>
      </c>
      <c r="AH165" s="43" t="str">
        <f t="shared" si="54"/>
        <v/>
      </c>
      <c r="AI165" s="43" t="str">
        <f t="shared" si="55"/>
        <v/>
      </c>
      <c r="AJ165" s="43" t="str">
        <f t="shared" si="56"/>
        <v/>
      </c>
      <c r="AK165" s="43" t="str">
        <f t="shared" si="57"/>
        <v/>
      </c>
      <c r="AL165" s="43" t="str">
        <f t="shared" si="58"/>
        <v/>
      </c>
      <c r="AM165" s="43" t="str">
        <f t="shared" si="59"/>
        <v/>
      </c>
      <c r="AN165" s="43" t="str">
        <f t="shared" si="60"/>
        <v/>
      </c>
      <c r="AO165" s="43" t="str">
        <f t="shared" si="61"/>
        <v/>
      </c>
      <c r="AP165" s="43" t="str">
        <f t="shared" si="62"/>
        <v/>
      </c>
      <c r="AQ165" s="43">
        <f t="shared" si="63"/>
        <v>0</v>
      </c>
      <c r="AR165" s="43">
        <v>17</v>
      </c>
      <c r="AS165" s="43" t="str">
        <f>IF(E24=1,Abwasser!$U$7,"")</f>
        <v/>
      </c>
      <c r="AT165" s="43" t="str">
        <f>IF(E24=2,Abwasser!$U$8,"")</f>
        <v/>
      </c>
      <c r="AU165" s="43" t="str">
        <f>IF(E24=3,Abwasser!$U$9,"")</f>
        <v/>
      </c>
      <c r="AV165" s="43" t="str">
        <f>IF(E24=4,Abwasser!$U$10,"")</f>
        <v/>
      </c>
      <c r="AW165" s="43" t="str">
        <f>IF(E24=5,Abwasser!$U$11,"")</f>
        <v/>
      </c>
      <c r="AX165" s="43" t="str">
        <f>IF(E24=6,Abwasser!$U$12,"")</f>
        <v/>
      </c>
      <c r="AY165" s="43" t="str">
        <f>IF(E24=7,Abwasser!$U$13,"")</f>
        <v/>
      </c>
      <c r="AZ165" s="43" t="str">
        <f>IF(E24=8,Abwasser!$U$14,"")</f>
        <v/>
      </c>
      <c r="BA165" s="43" t="str">
        <f>IF(E24=9,Abwasser!$U$15,"")</f>
        <v/>
      </c>
      <c r="BB165" s="43" t="str">
        <f>IF(E24=10,Abwasser!$U$16,"")</f>
        <v/>
      </c>
      <c r="BC165" s="43">
        <f t="shared" si="64"/>
        <v>0</v>
      </c>
      <c r="BD165" s="43" t="str">
        <f t="shared" si="65"/>
        <v/>
      </c>
      <c r="BE165" s="43"/>
      <c r="BF165" s="43"/>
      <c r="BG165" s="43"/>
      <c r="BH165" s="43"/>
      <c r="BI165" s="43"/>
      <c r="BJ165" s="43"/>
      <c r="BK165" s="43"/>
      <c r="BL165" s="43"/>
      <c r="BM165" s="43"/>
      <c r="BN165" s="43"/>
      <c r="BO165" s="43"/>
      <c r="BP165" s="43"/>
      <c r="BQ165" s="43"/>
      <c r="BR165" s="43"/>
      <c r="BS165" s="43"/>
      <c r="BT165" s="43"/>
      <c r="BU165" s="43"/>
      <c r="BV165" s="43"/>
      <c r="BW165" s="43"/>
      <c r="BX165" s="43"/>
      <c r="BY165" s="43"/>
      <c r="BZ165" s="43"/>
      <c r="CA165" s="43"/>
      <c r="CB165" s="43"/>
      <c r="CC165" s="43"/>
      <c r="CD165" s="43"/>
      <c r="CE165" s="43"/>
      <c r="CF165" s="43"/>
      <c r="CG165" s="43"/>
      <c r="CH165" s="43"/>
      <c r="CI165" s="43"/>
      <c r="CJ165" s="43"/>
      <c r="CK165" s="43"/>
      <c r="CL165" s="43"/>
      <c r="CM165" s="43"/>
      <c r="CN165" s="43"/>
      <c r="CO165" s="43"/>
      <c r="CP165" s="43"/>
      <c r="CQ165" s="43"/>
      <c r="CR165" s="43"/>
      <c r="CS165" s="43"/>
      <c r="CT165" s="43"/>
      <c r="CU165" s="43"/>
      <c r="CV165" s="43"/>
      <c r="CW165" s="43"/>
      <c r="CX165" s="43"/>
      <c r="CY165" s="43"/>
      <c r="CZ165" s="43"/>
      <c r="DA165" s="43"/>
      <c r="DB165" s="43"/>
      <c r="DC165" s="43"/>
      <c r="DD165" s="43"/>
      <c r="DE165" s="43"/>
      <c r="DF165" s="43"/>
      <c r="DG165" s="43"/>
      <c r="DH165" s="43"/>
      <c r="DI165" s="43"/>
      <c r="DJ165" s="43"/>
      <c r="DK165" s="43" t="str">
        <f>IF(CJ24=1,Abwasser!$T$7,"")</f>
        <v/>
      </c>
      <c r="DL165" s="43" t="str">
        <f>IF(CJ24=2,Abwasser!$T$8,"")</f>
        <v/>
      </c>
      <c r="DM165" s="43" t="str">
        <f>IF(CJ24=3,Abwasser!$T$9,"")</f>
        <v/>
      </c>
    </row>
    <row r="166" spans="1:117" hidden="1" x14ac:dyDescent="0.2">
      <c r="A166" s="43"/>
      <c r="B166" s="43"/>
      <c r="C166" s="43"/>
      <c r="D166" s="43" t="str">
        <f>IF(E25=1,Wasser!$O$7,"")</f>
        <v/>
      </c>
      <c r="E166" s="43" t="str">
        <f>IF(E25=2,Wasser!$O$8,"")</f>
        <v/>
      </c>
      <c r="F166" s="43" t="str">
        <f>IF(E25=3,Wasser!$O$9,"")</f>
        <v/>
      </c>
      <c r="G166" s="43" t="str">
        <f>IF(E25=4,Wasser!$O$10,"")</f>
        <v/>
      </c>
      <c r="H166" s="43" t="str">
        <f>IF(E25=5,Wasser!$O$11,"")</f>
        <v/>
      </c>
      <c r="I166" s="43" t="str">
        <f>IF(E25=6,Wasser!$O$12,"")</f>
        <v/>
      </c>
      <c r="J166" s="43" t="str">
        <f>IF(E25=7,Wasser!$O$13,"")</f>
        <v/>
      </c>
      <c r="K166" s="43" t="str">
        <f>IF(E25=8,Wasser!$O$14,"")</f>
        <v/>
      </c>
      <c r="L166" s="43" t="str">
        <f>IF(E25=9,Wasser!$O$15,"")</f>
        <v/>
      </c>
      <c r="M166" s="43" t="str">
        <f>IF(E25=10,Wasser!$O$16,"")</f>
        <v/>
      </c>
      <c r="N166" s="43">
        <f t="shared" si="50"/>
        <v>0</v>
      </c>
      <c r="O166" s="43">
        <v>18</v>
      </c>
      <c r="P166" s="43" t="str">
        <f>IF(E25=1,Wasser!$P$7,"")</f>
        <v/>
      </c>
      <c r="Q166" s="43" t="str">
        <f>IF(E25=2,Wasser!$P$8,"")</f>
        <v/>
      </c>
      <c r="R166" s="43"/>
      <c r="S166" s="43" t="str">
        <f>IF(E25=3,Wasser!$P$9,"")</f>
        <v/>
      </c>
      <c r="T166" s="43" t="str">
        <f>IF(E25=4,Wasser!$P$10,"")</f>
        <v/>
      </c>
      <c r="U166" s="43" t="str">
        <f>IF(E25=5,Wasser!$P$11,"")</f>
        <v/>
      </c>
      <c r="V166" s="43" t="str">
        <f>IF(E25=6,Wasser!$P$12,"")</f>
        <v/>
      </c>
      <c r="W166" s="43" t="str">
        <f>IF(E25=7,Wasser!$P$13,"")</f>
        <v/>
      </c>
      <c r="X166" s="43" t="str">
        <f>IF(E25=8,Wasser!$P$14,"")</f>
        <v/>
      </c>
      <c r="Y166" s="43" t="str">
        <f>IF(E25=9,Wasser!$P$15,"")</f>
        <v/>
      </c>
      <c r="Z166" s="43"/>
      <c r="AA166" s="43" t="str">
        <f>IF(E25=10,Wasser!$P$16,"")</f>
        <v/>
      </c>
      <c r="AB166" s="43">
        <f t="shared" si="51"/>
        <v>0</v>
      </c>
      <c r="AC166" s="43"/>
      <c r="AD166" s="43">
        <f t="shared" si="52"/>
        <v>0</v>
      </c>
      <c r="AE166" s="43"/>
      <c r="AF166" s="43"/>
      <c r="AG166" s="43" t="str">
        <f t="shared" si="53"/>
        <v/>
      </c>
      <c r="AH166" s="43" t="str">
        <f t="shared" si="54"/>
        <v/>
      </c>
      <c r="AI166" s="43" t="str">
        <f t="shared" si="55"/>
        <v/>
      </c>
      <c r="AJ166" s="43" t="str">
        <f t="shared" si="56"/>
        <v/>
      </c>
      <c r="AK166" s="43" t="str">
        <f t="shared" si="57"/>
        <v/>
      </c>
      <c r="AL166" s="43" t="str">
        <f t="shared" si="58"/>
        <v/>
      </c>
      <c r="AM166" s="43" t="str">
        <f t="shared" si="59"/>
        <v/>
      </c>
      <c r="AN166" s="43" t="str">
        <f t="shared" si="60"/>
        <v/>
      </c>
      <c r="AO166" s="43" t="str">
        <f t="shared" si="61"/>
        <v/>
      </c>
      <c r="AP166" s="43" t="str">
        <f t="shared" si="62"/>
        <v/>
      </c>
      <c r="AQ166" s="43">
        <f t="shared" si="63"/>
        <v>0</v>
      </c>
      <c r="AR166" s="43">
        <v>18</v>
      </c>
      <c r="AS166" s="43" t="str">
        <f>IF(E25=1,Abwasser!$U$7,"")</f>
        <v/>
      </c>
      <c r="AT166" s="43" t="str">
        <f>IF(E25=2,Abwasser!$U$8,"")</f>
        <v/>
      </c>
      <c r="AU166" s="43" t="str">
        <f>IF(E25=3,Abwasser!$U$9,"")</f>
        <v/>
      </c>
      <c r="AV166" s="43" t="str">
        <f>IF(E25=4,Abwasser!$U$10,"")</f>
        <v/>
      </c>
      <c r="AW166" s="43" t="str">
        <f>IF(E25=5,Abwasser!$U$11,"")</f>
        <v/>
      </c>
      <c r="AX166" s="43" t="str">
        <f>IF(E25=6,Abwasser!$U$12,"")</f>
        <v/>
      </c>
      <c r="AY166" s="43" t="str">
        <f>IF(E25=7,Abwasser!$U$13,"")</f>
        <v/>
      </c>
      <c r="AZ166" s="43" t="str">
        <f>IF(E25=8,Abwasser!$U$14,"")</f>
        <v/>
      </c>
      <c r="BA166" s="43" t="str">
        <f>IF(E25=9,Abwasser!$U$15,"")</f>
        <v/>
      </c>
      <c r="BB166" s="43" t="str">
        <f>IF(E25=10,Abwasser!$U$16,"")</f>
        <v/>
      </c>
      <c r="BC166" s="43">
        <f t="shared" si="64"/>
        <v>0</v>
      </c>
      <c r="BD166" s="43" t="str">
        <f t="shared" si="65"/>
        <v/>
      </c>
      <c r="BE166" s="43"/>
      <c r="BF166" s="43"/>
      <c r="BG166" s="43"/>
      <c r="BH166" s="43"/>
      <c r="BI166" s="43"/>
      <c r="BJ166" s="43"/>
      <c r="BK166" s="43"/>
      <c r="BL166" s="43"/>
      <c r="BM166" s="43"/>
      <c r="BN166" s="43"/>
      <c r="BO166" s="43"/>
      <c r="BP166" s="43"/>
      <c r="BQ166" s="43"/>
      <c r="BR166" s="43"/>
      <c r="BS166" s="43"/>
      <c r="BT166" s="43"/>
      <c r="BU166" s="43"/>
      <c r="BV166" s="43"/>
      <c r="BW166" s="43"/>
      <c r="BX166" s="43"/>
      <c r="BY166" s="43"/>
      <c r="BZ166" s="43"/>
      <c r="CA166" s="43"/>
      <c r="CB166" s="43"/>
      <c r="CC166" s="43"/>
      <c r="CD166" s="43"/>
      <c r="CE166" s="43"/>
      <c r="CF166" s="43"/>
      <c r="CG166" s="43"/>
      <c r="CH166" s="43"/>
      <c r="CI166" s="43"/>
      <c r="CJ166" s="43"/>
      <c r="CK166" s="43"/>
      <c r="CL166" s="43"/>
      <c r="CM166" s="43"/>
      <c r="CN166" s="43"/>
      <c r="CO166" s="43"/>
      <c r="CP166" s="43"/>
      <c r="CQ166" s="43"/>
      <c r="CR166" s="43"/>
      <c r="CS166" s="43"/>
      <c r="CT166" s="43"/>
      <c r="CU166" s="43"/>
      <c r="CV166" s="43"/>
      <c r="CW166" s="43"/>
      <c r="CX166" s="43"/>
      <c r="CY166" s="43"/>
      <c r="CZ166" s="43"/>
      <c r="DA166" s="43"/>
      <c r="DB166" s="43"/>
      <c r="DC166" s="43"/>
      <c r="DD166" s="43"/>
      <c r="DE166" s="43"/>
      <c r="DF166" s="43"/>
      <c r="DG166" s="43"/>
      <c r="DH166" s="43"/>
      <c r="DI166" s="43"/>
      <c r="DJ166" s="43"/>
      <c r="DK166" s="43" t="str">
        <f>IF(CJ25=1,Abwasser!$T$7,"")</f>
        <v/>
      </c>
      <c r="DL166" s="43" t="str">
        <f>IF(CJ25=2,Abwasser!$T$8,"")</f>
        <v/>
      </c>
      <c r="DM166" s="43" t="str">
        <f>IF(CJ25=3,Abwasser!$T$9,"")</f>
        <v/>
      </c>
    </row>
    <row r="167" spans="1:117" hidden="1" x14ac:dyDescent="0.2">
      <c r="A167" s="43"/>
      <c r="B167" s="43"/>
      <c r="C167" s="43"/>
      <c r="D167" s="43" t="str">
        <f>IF(E26=1,Wasser!$O$7,"")</f>
        <v/>
      </c>
      <c r="E167" s="43" t="str">
        <f>IF(E26=2,Wasser!$O$8,"")</f>
        <v/>
      </c>
      <c r="F167" s="43" t="str">
        <f>IF(E26=3,Wasser!$O$9,"")</f>
        <v/>
      </c>
      <c r="G167" s="43" t="str">
        <f>IF(E26=4,Wasser!$O$10,"")</f>
        <v/>
      </c>
      <c r="H167" s="43" t="str">
        <f>IF(E26=5,Wasser!$O$11,"")</f>
        <v/>
      </c>
      <c r="I167" s="43" t="str">
        <f>IF(E26=6,Wasser!$O$12,"")</f>
        <v/>
      </c>
      <c r="J167" s="43" t="str">
        <f>IF(E26=7,Wasser!$O$13,"")</f>
        <v/>
      </c>
      <c r="K167" s="43" t="str">
        <f>IF(E26=8,Wasser!$O$14,"")</f>
        <v/>
      </c>
      <c r="L167" s="43" t="str">
        <f>IF(E26=9,Wasser!$O$15,"")</f>
        <v/>
      </c>
      <c r="M167" s="43" t="str">
        <f>IF(E26=10,Wasser!$O$16,"")</f>
        <v/>
      </c>
      <c r="N167" s="43">
        <f t="shared" si="50"/>
        <v>0</v>
      </c>
      <c r="O167" s="43">
        <v>19</v>
      </c>
      <c r="P167" s="43" t="str">
        <f>IF(E26=1,Wasser!$P$7,"")</f>
        <v/>
      </c>
      <c r="Q167" s="43" t="str">
        <f>IF(E26=2,Wasser!$P$8,"")</f>
        <v/>
      </c>
      <c r="R167" s="43"/>
      <c r="S167" s="43" t="str">
        <f>IF(E26=3,Wasser!$P$9,"")</f>
        <v/>
      </c>
      <c r="T167" s="43" t="str">
        <f>IF(E26=4,Wasser!$P$10,"")</f>
        <v/>
      </c>
      <c r="U167" s="43" t="str">
        <f>IF(E26=5,Wasser!$P$11,"")</f>
        <v/>
      </c>
      <c r="V167" s="43" t="str">
        <f>IF(E26=6,Wasser!$P$12,"")</f>
        <v/>
      </c>
      <c r="W167" s="43" t="str">
        <f>IF(E26=7,Wasser!$P$13,"")</f>
        <v/>
      </c>
      <c r="X167" s="43" t="str">
        <f>IF(E26=8,Wasser!$P$14,"")</f>
        <v/>
      </c>
      <c r="Y167" s="43" t="str">
        <f>IF(E26=9,Wasser!$P$15,"")</f>
        <v/>
      </c>
      <c r="Z167" s="43"/>
      <c r="AA167" s="43" t="str">
        <f>IF(E26=10,Wasser!$P$16,"")</f>
        <v/>
      </c>
      <c r="AB167" s="43">
        <f t="shared" si="51"/>
        <v>0</v>
      </c>
      <c r="AC167" s="43"/>
      <c r="AD167" s="43">
        <f t="shared" si="52"/>
        <v>0</v>
      </c>
      <c r="AE167" s="43"/>
      <c r="AF167" s="43"/>
      <c r="AG167" s="43" t="str">
        <f t="shared" si="53"/>
        <v/>
      </c>
      <c r="AH167" s="43" t="str">
        <f t="shared" si="54"/>
        <v/>
      </c>
      <c r="AI167" s="43" t="str">
        <f t="shared" si="55"/>
        <v/>
      </c>
      <c r="AJ167" s="43" t="str">
        <f t="shared" si="56"/>
        <v/>
      </c>
      <c r="AK167" s="43" t="str">
        <f t="shared" si="57"/>
        <v/>
      </c>
      <c r="AL167" s="43" t="str">
        <f t="shared" si="58"/>
        <v/>
      </c>
      <c r="AM167" s="43" t="str">
        <f t="shared" si="59"/>
        <v/>
      </c>
      <c r="AN167" s="43" t="str">
        <f t="shared" si="60"/>
        <v/>
      </c>
      <c r="AO167" s="43" t="str">
        <f t="shared" si="61"/>
        <v/>
      </c>
      <c r="AP167" s="43" t="str">
        <f t="shared" si="62"/>
        <v/>
      </c>
      <c r="AQ167" s="43">
        <f t="shared" si="63"/>
        <v>0</v>
      </c>
      <c r="AR167" s="43">
        <v>19</v>
      </c>
      <c r="AS167" s="43" t="str">
        <f>IF(E26=1,Abwasser!$U$7,"")</f>
        <v/>
      </c>
      <c r="AT167" s="43" t="str">
        <f>IF(E26=2,Abwasser!$U$8,"")</f>
        <v/>
      </c>
      <c r="AU167" s="43" t="str">
        <f>IF(E26=3,Abwasser!$U$9,"")</f>
        <v/>
      </c>
      <c r="AV167" s="43" t="str">
        <f>IF(E26=4,Abwasser!$U$10,"")</f>
        <v/>
      </c>
      <c r="AW167" s="43" t="str">
        <f>IF(E26=5,Abwasser!$U$11,"")</f>
        <v/>
      </c>
      <c r="AX167" s="43" t="str">
        <f>IF(E26=6,Abwasser!$U$12,"")</f>
        <v/>
      </c>
      <c r="AY167" s="43" t="str">
        <f>IF(E26=7,Abwasser!$U$13,"")</f>
        <v/>
      </c>
      <c r="AZ167" s="43" t="str">
        <f>IF(E26=8,Abwasser!$U$14,"")</f>
        <v/>
      </c>
      <c r="BA167" s="43" t="str">
        <f>IF(E26=9,Abwasser!$U$15,"")</f>
        <v/>
      </c>
      <c r="BB167" s="43" t="str">
        <f>IF(E26=10,Abwasser!$U$16,"")</f>
        <v/>
      </c>
      <c r="BC167" s="43">
        <f t="shared" si="64"/>
        <v>0</v>
      </c>
      <c r="BD167" s="43" t="str">
        <f t="shared" si="65"/>
        <v/>
      </c>
      <c r="BE167" s="43"/>
      <c r="BF167" s="43"/>
      <c r="BG167" s="43"/>
      <c r="BH167" s="43"/>
      <c r="BI167" s="43"/>
      <c r="BJ167" s="43"/>
      <c r="BK167" s="43"/>
      <c r="BL167" s="43"/>
      <c r="BM167" s="43"/>
      <c r="BN167" s="43"/>
      <c r="BO167" s="43"/>
      <c r="BP167" s="43"/>
      <c r="BQ167" s="43"/>
      <c r="BR167" s="43"/>
      <c r="BS167" s="43"/>
      <c r="BT167" s="43"/>
      <c r="BU167" s="43"/>
      <c r="BV167" s="43"/>
      <c r="BW167" s="43"/>
      <c r="BX167" s="43"/>
      <c r="BY167" s="43"/>
      <c r="BZ167" s="43"/>
      <c r="CA167" s="43"/>
      <c r="CB167" s="43"/>
      <c r="CC167" s="43"/>
      <c r="CD167" s="43"/>
      <c r="CE167" s="43"/>
      <c r="CF167" s="43"/>
      <c r="CG167" s="43"/>
      <c r="CH167" s="43"/>
      <c r="CI167" s="43"/>
      <c r="CJ167" s="43"/>
      <c r="CK167" s="43"/>
      <c r="CL167" s="43"/>
      <c r="CM167" s="43"/>
      <c r="CN167" s="43"/>
      <c r="CO167" s="43"/>
      <c r="CP167" s="43"/>
      <c r="CQ167" s="43"/>
      <c r="CR167" s="43"/>
      <c r="CS167" s="43"/>
      <c r="CT167" s="43"/>
      <c r="CU167" s="43"/>
      <c r="CV167" s="43"/>
      <c r="CW167" s="43"/>
      <c r="CX167" s="43"/>
      <c r="CY167" s="43"/>
      <c r="CZ167" s="43"/>
      <c r="DA167" s="43"/>
      <c r="DB167" s="43"/>
      <c r="DC167" s="43"/>
      <c r="DD167" s="43"/>
      <c r="DE167" s="43"/>
      <c r="DF167" s="43"/>
      <c r="DG167" s="43"/>
      <c r="DH167" s="43"/>
      <c r="DI167" s="43"/>
      <c r="DJ167" s="43"/>
      <c r="DK167" s="43" t="str">
        <f>IF(CJ26=1,Abwasser!$T$7,"")</f>
        <v/>
      </c>
      <c r="DL167" s="43" t="str">
        <f>IF(CJ26=2,Abwasser!$T$8,"")</f>
        <v/>
      </c>
      <c r="DM167" s="43" t="str">
        <f>IF(CJ26=3,Abwasser!$T$9,"")</f>
        <v/>
      </c>
    </row>
    <row r="168" spans="1:117" hidden="1" x14ac:dyDescent="0.2">
      <c r="A168" s="43"/>
      <c r="B168" s="43"/>
      <c r="C168" s="43"/>
      <c r="D168" s="43"/>
      <c r="E168" s="43"/>
      <c r="F168" s="43"/>
      <c r="G168" s="43"/>
      <c r="H168" s="43"/>
      <c r="I168" s="43"/>
      <c r="J168" s="43"/>
      <c r="K168" s="43"/>
      <c r="L168" s="43"/>
      <c r="M168" s="43"/>
      <c r="N168" s="43">
        <f t="shared" si="50"/>
        <v>0</v>
      </c>
      <c r="O168" s="43">
        <v>20</v>
      </c>
      <c r="P168" s="43" t="str">
        <f>IF(E27=1,Wasser!$P$7,"")</f>
        <v/>
      </c>
      <c r="Q168" s="43" t="str">
        <f>IF(E27=2,Wasser!$P$8,"")</f>
        <v/>
      </c>
      <c r="R168" s="43"/>
      <c r="S168" s="43" t="str">
        <f>IF(E27=3,Wasser!$P$9,"")</f>
        <v/>
      </c>
      <c r="T168" s="43" t="str">
        <f>IF(E27=4,Wasser!$P$10,"")</f>
        <v/>
      </c>
      <c r="U168" s="43" t="str">
        <f>IF(E27=5,Wasser!$P$11,"")</f>
        <v/>
      </c>
      <c r="V168" s="43" t="str">
        <f>IF(E27=6,Wasser!$P$12,"")</f>
        <v/>
      </c>
      <c r="W168" s="43" t="str">
        <f>IF(E27=7,Wasser!$P$13,"")</f>
        <v/>
      </c>
      <c r="X168" s="43" t="str">
        <f>IF(E27=8,Wasser!$P$14,"")</f>
        <v/>
      </c>
      <c r="Y168" s="43" t="str">
        <f>IF(E27=9,Wasser!$P$15,"")</f>
        <v/>
      </c>
      <c r="Z168" s="43"/>
      <c r="AA168" s="43" t="str">
        <f>IF(E27=10,Wasser!$P$16,"")</f>
        <v/>
      </c>
      <c r="AB168" s="43">
        <f t="shared" si="51"/>
        <v>0</v>
      </c>
      <c r="AC168" s="43"/>
      <c r="AD168" s="43">
        <f t="shared" si="52"/>
        <v>0</v>
      </c>
      <c r="AE168" s="43"/>
      <c r="AF168" s="43"/>
      <c r="AG168" s="43" t="str">
        <f t="shared" si="53"/>
        <v/>
      </c>
      <c r="AH168" s="43" t="str">
        <f t="shared" si="54"/>
        <v/>
      </c>
      <c r="AI168" s="43" t="str">
        <f t="shared" si="55"/>
        <v/>
      </c>
      <c r="AJ168" s="43" t="str">
        <f t="shared" si="56"/>
        <v/>
      </c>
      <c r="AK168" s="43" t="str">
        <f t="shared" si="57"/>
        <v/>
      </c>
      <c r="AL168" s="43" t="str">
        <f t="shared" si="58"/>
        <v/>
      </c>
      <c r="AM168" s="43" t="str">
        <f t="shared" si="59"/>
        <v/>
      </c>
      <c r="AN168" s="43" t="str">
        <f t="shared" si="60"/>
        <v/>
      </c>
      <c r="AO168" s="43" t="str">
        <f t="shared" si="61"/>
        <v/>
      </c>
      <c r="AP168" s="43" t="str">
        <f t="shared" si="62"/>
        <v/>
      </c>
      <c r="AQ168" s="43">
        <f t="shared" si="63"/>
        <v>0</v>
      </c>
      <c r="AR168" s="43">
        <v>20</v>
      </c>
      <c r="AS168" s="43" t="str">
        <f>IF(E27=1,Abwasser!$U$7,"")</f>
        <v/>
      </c>
      <c r="AT168" s="43" t="str">
        <f>IF(E27=2,Abwasser!$U$8,"")</f>
        <v/>
      </c>
      <c r="AU168" s="43" t="str">
        <f>IF(E27=3,Abwasser!$U$9,"")</f>
        <v/>
      </c>
      <c r="AV168" s="43" t="str">
        <f>IF(E27=4,Abwasser!$U$10,"")</f>
        <v/>
      </c>
      <c r="AW168" s="43" t="str">
        <f>IF(E27=5,Abwasser!$U$11,"")</f>
        <v/>
      </c>
      <c r="AX168" s="43" t="str">
        <f>IF(E27=6,Abwasser!$U$12,"")</f>
        <v/>
      </c>
      <c r="AY168" s="43" t="str">
        <f>IF(E27=7,Abwasser!$U$13,"")</f>
        <v/>
      </c>
      <c r="AZ168" s="43" t="str">
        <f>IF(E27=8,Abwasser!$U$14,"")</f>
        <v/>
      </c>
      <c r="BA168" s="43" t="str">
        <f>IF(E27=9,Abwasser!$U$15,"")</f>
        <v/>
      </c>
      <c r="BB168" s="43" t="str">
        <f>IF(E27=10,Abwasser!$U$16,"")</f>
        <v/>
      </c>
      <c r="BC168" s="43">
        <f t="shared" si="64"/>
        <v>0</v>
      </c>
      <c r="BD168" s="43" t="str">
        <f t="shared" si="65"/>
        <v/>
      </c>
      <c r="BE168" s="43"/>
      <c r="BF168" s="43"/>
      <c r="BG168" s="43"/>
      <c r="BH168" s="43"/>
      <c r="BI168" s="43"/>
      <c r="BJ168" s="43"/>
      <c r="BK168" s="43"/>
      <c r="BL168" s="43"/>
      <c r="BM168" s="43"/>
      <c r="BN168" s="43"/>
      <c r="BO168" s="43"/>
      <c r="BP168" s="43"/>
      <c r="BQ168" s="43"/>
      <c r="BR168" s="43"/>
      <c r="BS168" s="43"/>
      <c r="BT168" s="43"/>
      <c r="BU168" s="43"/>
      <c r="BV168" s="43"/>
      <c r="BW168" s="43"/>
      <c r="BX168" s="43"/>
      <c r="BY168" s="43"/>
      <c r="BZ168" s="43"/>
      <c r="CA168" s="43"/>
      <c r="CB168" s="43"/>
      <c r="CC168" s="43"/>
      <c r="CD168" s="43"/>
      <c r="CE168" s="43"/>
      <c r="CF168" s="43"/>
      <c r="CG168" s="43"/>
      <c r="CH168" s="43"/>
      <c r="CI168" s="43"/>
      <c r="CJ168" s="43"/>
      <c r="CK168" s="43"/>
      <c r="CL168" s="43"/>
      <c r="CM168" s="43"/>
      <c r="CN168" s="43"/>
      <c r="CO168" s="43"/>
      <c r="CP168" s="43"/>
      <c r="CQ168" s="43"/>
      <c r="CR168" s="43"/>
      <c r="CS168" s="43"/>
      <c r="CT168" s="43"/>
      <c r="CU168" s="43"/>
      <c r="CV168" s="43"/>
      <c r="CW168" s="43"/>
      <c r="CX168" s="43"/>
      <c r="CY168" s="43"/>
      <c r="CZ168" s="43"/>
      <c r="DA168" s="43"/>
      <c r="DB168" s="43"/>
      <c r="DC168" s="43"/>
      <c r="DD168" s="43"/>
      <c r="DE168" s="43"/>
      <c r="DF168" s="43"/>
      <c r="DG168" s="43"/>
      <c r="DH168" s="43"/>
      <c r="DI168" s="43"/>
      <c r="DJ168" s="43"/>
      <c r="DK168" s="43" t="str">
        <f>IF(CJ27=1,Abwasser!$T$7,"")</f>
        <v/>
      </c>
      <c r="DL168" s="43" t="str">
        <f>IF(CJ27=2,Abwasser!$T$8,"")</f>
        <v/>
      </c>
      <c r="DM168" s="43" t="str">
        <f>IF(CJ27=3,Abwasser!$T$9,"")</f>
        <v/>
      </c>
    </row>
    <row r="169" spans="1:117" hidden="1" x14ac:dyDescent="0.2">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t="str">
        <f t="shared" si="53"/>
        <v/>
      </c>
      <c r="AH169" s="43" t="str">
        <f t="shared" si="54"/>
        <v/>
      </c>
      <c r="AI169" s="43" t="str">
        <f t="shared" si="55"/>
        <v/>
      </c>
      <c r="AJ169" s="43" t="str">
        <f t="shared" si="56"/>
        <v/>
      </c>
      <c r="AK169" s="43" t="str">
        <f t="shared" si="57"/>
        <v/>
      </c>
      <c r="AL169" s="43" t="str">
        <f t="shared" si="58"/>
        <v/>
      </c>
      <c r="AM169" s="43" t="str">
        <f t="shared" si="59"/>
        <v/>
      </c>
      <c r="AN169" s="43" t="str">
        <f t="shared" si="60"/>
        <v/>
      </c>
      <c r="AO169" s="43" t="str">
        <f t="shared" si="61"/>
        <v/>
      </c>
      <c r="AP169" s="43" t="str">
        <f t="shared" si="62"/>
        <v/>
      </c>
      <c r="AQ169" s="43">
        <f t="shared" si="63"/>
        <v>0</v>
      </c>
      <c r="AR169" s="43"/>
      <c r="AS169" s="43" t="str">
        <f>IF(E28=1,Abwasser!$U$7,"")</f>
        <v/>
      </c>
      <c r="AT169" s="43" t="str">
        <f>IF(E28=2,Abwasser!$U$8,"")</f>
        <v/>
      </c>
      <c r="AU169" s="43" t="str">
        <f>IF(E28=3,Abwasser!$U$9,"")</f>
        <v/>
      </c>
      <c r="AV169" s="43" t="str">
        <f>IF(E28=4,Abwasser!$U$10,"")</f>
        <v/>
      </c>
      <c r="AW169" s="43" t="str">
        <f>IF(E28=5,Abwasser!$U$11,"")</f>
        <v/>
      </c>
      <c r="AX169" s="43" t="str">
        <f>IF(E28=6,Abwasser!$U$12,"")</f>
        <v/>
      </c>
      <c r="AY169" s="43" t="str">
        <f>IF(E28=7,Abwasser!$U$13,"")</f>
        <v/>
      </c>
      <c r="AZ169" s="43" t="str">
        <f>IF(E28=8,Abwasser!$U$14,"")</f>
        <v/>
      </c>
      <c r="BA169" s="43" t="str">
        <f>IF(E28=9,Abwasser!$U$15,"")</f>
        <v/>
      </c>
      <c r="BB169" s="43" t="str">
        <f>IF(E28=10,Abwasser!$U$16,"")</f>
        <v/>
      </c>
      <c r="BC169" s="43">
        <f t="shared" si="64"/>
        <v>0</v>
      </c>
      <c r="BD169" s="43" t="str">
        <f t="shared" si="65"/>
        <v/>
      </c>
      <c r="BE169" s="43"/>
      <c r="BF169" s="43"/>
      <c r="BG169" s="43"/>
      <c r="BH169" s="43"/>
      <c r="BI169" s="43"/>
      <c r="BJ169" s="43"/>
      <c r="BK169" s="43"/>
      <c r="BL169" s="43"/>
      <c r="BM169" s="43"/>
      <c r="BN169" s="43"/>
      <c r="BO169" s="43"/>
      <c r="BP169" s="43"/>
      <c r="BQ169" s="43"/>
      <c r="BR169" s="43"/>
      <c r="BS169" s="43"/>
      <c r="BT169" s="43"/>
      <c r="BU169" s="43"/>
      <c r="BV169" s="43"/>
      <c r="BW169" s="43"/>
      <c r="BX169" s="43"/>
      <c r="BY169" s="43"/>
      <c r="BZ169" s="43"/>
      <c r="CA169" s="43"/>
      <c r="CB169" s="43"/>
      <c r="CC169" s="43"/>
      <c r="CD169" s="43"/>
      <c r="CE169" s="43"/>
      <c r="CF169" s="43"/>
      <c r="CG169" s="43"/>
      <c r="CH169" s="43"/>
      <c r="CI169" s="43"/>
      <c r="CJ169" s="43"/>
      <c r="CK169" s="43"/>
      <c r="CL169" s="43"/>
      <c r="CM169" s="43"/>
      <c r="CN169" s="43"/>
      <c r="CO169" s="43"/>
      <c r="CP169" s="43"/>
      <c r="CQ169" s="43"/>
      <c r="CR169" s="43"/>
      <c r="CS169" s="43"/>
      <c r="CT169" s="43"/>
      <c r="CU169" s="43"/>
      <c r="CV169" s="43"/>
      <c r="CW169" s="43"/>
      <c r="CX169" s="43"/>
      <c r="CY169" s="43"/>
      <c r="CZ169" s="43"/>
      <c r="DA169" s="43"/>
      <c r="DB169" s="43"/>
      <c r="DC169" s="43"/>
      <c r="DD169" s="43"/>
      <c r="DE169" s="43"/>
      <c r="DF169" s="43"/>
      <c r="DG169" s="43"/>
      <c r="DH169" s="43"/>
      <c r="DI169" s="43"/>
      <c r="DJ169" s="43"/>
      <c r="DK169" s="43" t="str">
        <f>IF(CJ28=1,Abwasser!$T$7,"")</f>
        <v/>
      </c>
      <c r="DL169" s="43" t="str">
        <f>IF(CJ28=2,Abwasser!$T$8,"")</f>
        <v/>
      </c>
      <c r="DM169" s="43" t="str">
        <f>IF(CJ28=3,Abwasser!$T$9,"")</f>
        <v/>
      </c>
    </row>
    <row r="170" spans="1:117" hidden="1" x14ac:dyDescent="0.2">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t="str">
        <f t="shared" si="53"/>
        <v/>
      </c>
      <c r="AH170" s="43" t="str">
        <f t="shared" si="54"/>
        <v/>
      </c>
      <c r="AI170" s="43" t="str">
        <f t="shared" si="55"/>
        <v/>
      </c>
      <c r="AJ170" s="43" t="str">
        <f t="shared" si="56"/>
        <v/>
      </c>
      <c r="AK170" s="43" t="str">
        <f t="shared" si="57"/>
        <v/>
      </c>
      <c r="AL170" s="43" t="str">
        <f t="shared" si="58"/>
        <v/>
      </c>
      <c r="AM170" s="43" t="str">
        <f t="shared" si="59"/>
        <v/>
      </c>
      <c r="AN170" s="43" t="str">
        <f t="shared" si="60"/>
        <v/>
      </c>
      <c r="AO170" s="43" t="str">
        <f t="shared" si="61"/>
        <v/>
      </c>
      <c r="AP170" s="43" t="str">
        <f t="shared" si="62"/>
        <v/>
      </c>
      <c r="AQ170" s="43"/>
      <c r="AR170" s="43"/>
      <c r="AS170" s="43"/>
      <c r="AT170" s="43"/>
      <c r="AU170" s="43"/>
      <c r="AV170" s="43"/>
      <c r="AW170" s="43"/>
      <c r="AX170" s="43"/>
      <c r="AY170" s="43"/>
      <c r="AZ170" s="43"/>
      <c r="BA170" s="43"/>
      <c r="BB170" s="43"/>
      <c r="BC170" s="43"/>
      <c r="BD170" s="43"/>
      <c r="BE170" s="43"/>
      <c r="BF170" s="43"/>
      <c r="BG170" s="43"/>
      <c r="BH170" s="43"/>
      <c r="BI170" s="43"/>
      <c r="BJ170" s="43"/>
      <c r="BK170" s="43"/>
      <c r="BL170" s="43"/>
      <c r="BM170" s="43"/>
      <c r="BN170" s="43"/>
      <c r="BO170" s="43"/>
      <c r="BP170" s="43"/>
      <c r="BQ170" s="43"/>
      <c r="BR170" s="43"/>
      <c r="BS170" s="43"/>
      <c r="BT170" s="43"/>
      <c r="BU170" s="43"/>
      <c r="BV170" s="43"/>
      <c r="BW170" s="43"/>
      <c r="BX170" s="43"/>
      <c r="BY170" s="43"/>
      <c r="BZ170" s="43"/>
      <c r="CA170" s="43"/>
      <c r="CB170" s="43"/>
      <c r="CC170" s="43"/>
      <c r="CD170" s="43"/>
      <c r="CE170" s="43"/>
      <c r="CF170" s="43"/>
      <c r="CG170" s="43"/>
      <c r="CH170" s="43"/>
      <c r="CI170" s="43"/>
      <c r="CJ170" s="43"/>
      <c r="CK170" s="43"/>
      <c r="CL170" s="43"/>
      <c r="CM170" s="43"/>
      <c r="CN170" s="43"/>
      <c r="CO170" s="43"/>
      <c r="CP170" s="43"/>
      <c r="CQ170" s="43"/>
      <c r="CR170" s="43"/>
      <c r="CS170" s="43"/>
      <c r="CT170" s="43"/>
      <c r="CU170" s="43"/>
      <c r="CV170" s="43"/>
      <c r="CW170" s="43"/>
      <c r="CX170" s="43"/>
      <c r="CY170" s="43"/>
      <c r="CZ170" s="43"/>
      <c r="DA170" s="43"/>
      <c r="DB170" s="43"/>
      <c r="DC170" s="43"/>
      <c r="DD170" s="43"/>
      <c r="DE170" s="43"/>
      <c r="DF170" s="43"/>
      <c r="DG170" s="43"/>
      <c r="DH170" s="43"/>
      <c r="DI170" s="43"/>
      <c r="DJ170" s="43"/>
      <c r="DK170" s="43"/>
      <c r="DL170" s="43"/>
      <c r="DM170" s="43"/>
    </row>
    <row r="171" spans="1:117" hidden="1" x14ac:dyDescent="0.2">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c r="BD171" s="43"/>
      <c r="BE171" s="43"/>
      <c r="BF171" s="43"/>
      <c r="BG171" s="43"/>
      <c r="BH171" s="43"/>
      <c r="BI171" s="43"/>
      <c r="BJ171" s="43"/>
      <c r="BK171" s="43"/>
      <c r="BL171" s="43"/>
      <c r="BM171" s="43"/>
      <c r="BN171" s="43"/>
      <c r="BO171" s="43"/>
      <c r="BP171" s="43"/>
      <c r="BQ171" s="43"/>
      <c r="BR171" s="43"/>
      <c r="BS171" s="43"/>
      <c r="BT171" s="43"/>
      <c r="BU171" s="43"/>
      <c r="BV171" s="43"/>
      <c r="BW171" s="43"/>
      <c r="BX171" s="43"/>
      <c r="BY171" s="43"/>
      <c r="BZ171" s="43"/>
      <c r="CA171" s="43"/>
      <c r="CB171" s="43"/>
      <c r="CC171" s="43"/>
      <c r="CD171" s="43"/>
      <c r="CE171" s="43"/>
      <c r="CF171" s="43"/>
      <c r="CG171" s="43"/>
      <c r="CH171" s="43"/>
      <c r="CI171" s="43"/>
      <c r="CJ171" s="43"/>
      <c r="CK171" s="43"/>
      <c r="CL171" s="43"/>
      <c r="CM171" s="43"/>
      <c r="CN171" s="43"/>
      <c r="CO171" s="43"/>
      <c r="CP171" s="43"/>
      <c r="CQ171" s="43"/>
      <c r="CR171" s="43"/>
      <c r="CS171" s="43"/>
      <c r="CT171" s="43"/>
      <c r="CU171" s="43"/>
      <c r="CV171" s="43"/>
      <c r="CW171" s="43"/>
      <c r="CX171" s="43"/>
      <c r="CY171" s="43"/>
      <c r="CZ171" s="43"/>
      <c r="DA171" s="43"/>
      <c r="DB171" s="43"/>
      <c r="DC171" s="43"/>
      <c r="DD171" s="43"/>
      <c r="DE171" s="43"/>
      <c r="DF171" s="43"/>
      <c r="DG171" s="43"/>
      <c r="DH171" s="43"/>
      <c r="DI171" s="43"/>
      <c r="DJ171" s="43"/>
      <c r="DK171" s="43"/>
      <c r="DL171" s="43"/>
      <c r="DM171" s="43"/>
    </row>
    <row r="172" spans="1:117" hidden="1" x14ac:dyDescent="0.2">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c r="BF172" s="43"/>
      <c r="BG172" s="43"/>
      <c r="BH172" s="43"/>
      <c r="BI172" s="43"/>
      <c r="BJ172" s="43"/>
      <c r="BK172" s="43"/>
      <c r="BL172" s="43"/>
      <c r="BM172" s="43"/>
      <c r="BN172" s="43"/>
      <c r="BO172" s="43"/>
      <c r="BP172" s="43"/>
      <c r="BQ172" s="43"/>
      <c r="BR172" s="43"/>
      <c r="BS172" s="43"/>
      <c r="BT172" s="43"/>
      <c r="BU172" s="43"/>
      <c r="BV172" s="43"/>
      <c r="BW172" s="43"/>
      <c r="BX172" s="43"/>
      <c r="BY172" s="43"/>
      <c r="BZ172" s="43"/>
      <c r="CA172" s="43"/>
      <c r="CB172" s="43"/>
      <c r="CC172" s="43"/>
      <c r="CD172" s="43"/>
      <c r="CE172" s="43"/>
      <c r="CF172" s="43"/>
      <c r="CG172" s="43"/>
      <c r="CH172" s="43"/>
      <c r="CI172" s="43"/>
      <c r="CJ172" s="43"/>
      <c r="CK172" s="43"/>
      <c r="CL172" s="43"/>
      <c r="CM172" s="43"/>
      <c r="CN172" s="43"/>
      <c r="CO172" s="43"/>
      <c r="CP172" s="43"/>
      <c r="CQ172" s="43"/>
      <c r="CR172" s="43"/>
      <c r="CS172" s="43"/>
      <c r="CT172" s="43"/>
      <c r="CU172" s="43"/>
      <c r="CV172" s="43"/>
      <c r="CW172" s="43"/>
      <c r="CX172" s="43"/>
      <c r="CY172" s="43"/>
      <c r="CZ172" s="43"/>
      <c r="DA172" s="43"/>
      <c r="DB172" s="43"/>
      <c r="DC172" s="43"/>
      <c r="DD172" s="43"/>
      <c r="DE172" s="43"/>
      <c r="DF172" s="43"/>
      <c r="DG172" s="43"/>
      <c r="DH172" s="43"/>
      <c r="DI172" s="43"/>
      <c r="DJ172" s="43"/>
      <c r="DK172" s="43"/>
      <c r="DL172" s="43"/>
      <c r="DM172" s="43"/>
    </row>
    <row r="173" spans="1:117" hidden="1" x14ac:dyDescent="0.2">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c r="BF173" s="43"/>
      <c r="BG173" s="43"/>
      <c r="BH173" s="43"/>
      <c r="BI173" s="43"/>
      <c r="BJ173" s="43"/>
      <c r="BK173" s="43"/>
      <c r="BL173" s="43"/>
      <c r="BM173" s="43"/>
      <c r="BN173" s="43"/>
      <c r="BO173" s="43"/>
      <c r="BP173" s="43"/>
      <c r="BQ173" s="43"/>
      <c r="BR173" s="43"/>
      <c r="BS173" s="43"/>
      <c r="BT173" s="43"/>
      <c r="BU173" s="43"/>
      <c r="BV173" s="43"/>
      <c r="BW173" s="43"/>
      <c r="BX173" s="43"/>
      <c r="BY173" s="43"/>
      <c r="BZ173" s="43"/>
      <c r="CA173" s="43"/>
      <c r="CB173" s="43"/>
      <c r="CC173" s="43"/>
      <c r="CD173" s="43"/>
      <c r="CE173" s="43"/>
      <c r="CF173" s="43"/>
      <c r="CG173" s="43"/>
      <c r="CH173" s="43"/>
      <c r="CI173" s="43"/>
      <c r="CJ173" s="43"/>
      <c r="CK173" s="43"/>
      <c r="CL173" s="43"/>
      <c r="CM173" s="43"/>
      <c r="CN173" s="43"/>
      <c r="CO173" s="43"/>
      <c r="CP173" s="43"/>
      <c r="CQ173" s="43"/>
      <c r="CR173" s="43"/>
      <c r="CS173" s="43"/>
      <c r="CT173" s="43"/>
      <c r="CU173" s="43"/>
      <c r="CV173" s="43"/>
      <c r="CW173" s="43"/>
      <c r="CX173" s="43"/>
      <c r="CY173" s="43"/>
      <c r="CZ173" s="43"/>
      <c r="DA173" s="43"/>
      <c r="DB173" s="43"/>
      <c r="DC173" s="43"/>
      <c r="DD173" s="43"/>
      <c r="DE173" s="43"/>
      <c r="DF173" s="43"/>
      <c r="DG173" s="43"/>
      <c r="DH173" s="43"/>
      <c r="DI173" s="43"/>
      <c r="DJ173" s="43"/>
      <c r="DK173" s="43"/>
      <c r="DL173" s="43"/>
      <c r="DM173" s="43"/>
    </row>
    <row r="174" spans="1:117" hidden="1" x14ac:dyDescent="0.2">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c r="BC174" s="43"/>
      <c r="BD174" s="43"/>
      <c r="BE174" s="43"/>
      <c r="BF174" s="43"/>
      <c r="BG174" s="43"/>
      <c r="BH174" s="43"/>
      <c r="BI174" s="43"/>
      <c r="BJ174" s="43"/>
      <c r="BK174" s="43"/>
      <c r="BL174" s="43"/>
      <c r="BM174" s="43"/>
      <c r="BN174" s="43"/>
      <c r="BO174" s="43"/>
      <c r="BP174" s="43"/>
      <c r="BQ174" s="43"/>
      <c r="BR174" s="43"/>
      <c r="BS174" s="43"/>
      <c r="BT174" s="43"/>
      <c r="BU174" s="43"/>
      <c r="BV174" s="43"/>
      <c r="BW174" s="43"/>
      <c r="BX174" s="43"/>
      <c r="BY174" s="43"/>
      <c r="BZ174" s="43"/>
      <c r="CA174" s="43"/>
      <c r="CB174" s="43"/>
      <c r="CC174" s="43"/>
      <c r="CD174" s="43"/>
      <c r="CE174" s="43"/>
      <c r="CF174" s="43"/>
      <c r="CG174" s="43"/>
      <c r="CH174" s="43"/>
      <c r="CI174" s="43"/>
      <c r="CJ174" s="43"/>
      <c r="CK174" s="43"/>
      <c r="CL174" s="43"/>
      <c r="CM174" s="43"/>
      <c r="CN174" s="43"/>
      <c r="CO174" s="43"/>
      <c r="CP174" s="43"/>
      <c r="CQ174" s="43"/>
      <c r="CR174" s="43"/>
      <c r="CS174" s="43"/>
      <c r="CT174" s="43"/>
      <c r="CU174" s="43"/>
      <c r="CV174" s="43"/>
      <c r="CW174" s="43"/>
      <c r="CX174" s="43"/>
      <c r="CY174" s="43"/>
      <c r="CZ174" s="43"/>
      <c r="DA174" s="43"/>
      <c r="DB174" s="43"/>
      <c r="DC174" s="43"/>
      <c r="DD174" s="43"/>
      <c r="DE174" s="43"/>
      <c r="DF174" s="43"/>
      <c r="DG174" s="43"/>
      <c r="DH174" s="43"/>
      <c r="DI174" s="43"/>
      <c r="DJ174" s="43"/>
      <c r="DK174" s="43"/>
      <c r="DL174" s="43"/>
      <c r="DM174" s="43"/>
    </row>
    <row r="175" spans="1:117" hidden="1" x14ac:dyDescent="0.2">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c r="BF175" s="43"/>
      <c r="BG175" s="43"/>
      <c r="BH175" s="43"/>
      <c r="BI175" s="43"/>
      <c r="BJ175" s="43"/>
      <c r="BK175" s="43"/>
      <c r="BL175" s="43"/>
      <c r="BM175" s="43"/>
      <c r="BN175" s="43"/>
      <c r="BO175" s="43"/>
      <c r="BP175" s="43"/>
      <c r="BQ175" s="43"/>
      <c r="BR175" s="43"/>
      <c r="BS175" s="43"/>
      <c r="BT175" s="43"/>
      <c r="BU175" s="43"/>
      <c r="BV175" s="43"/>
      <c r="BW175" s="43"/>
      <c r="BX175" s="43"/>
      <c r="BY175" s="43"/>
      <c r="BZ175" s="43"/>
      <c r="CA175" s="43"/>
      <c r="CB175" s="43"/>
      <c r="CC175" s="43"/>
      <c r="CD175" s="43"/>
      <c r="CE175" s="43"/>
      <c r="CF175" s="43"/>
      <c r="CG175" s="43"/>
      <c r="CH175" s="43"/>
      <c r="CI175" s="43"/>
      <c r="CJ175" s="43"/>
      <c r="CK175" s="43"/>
      <c r="CL175" s="43"/>
      <c r="CM175" s="43"/>
      <c r="CN175" s="43"/>
      <c r="CO175" s="43"/>
      <c r="CP175" s="43"/>
      <c r="CQ175" s="43"/>
      <c r="CR175" s="43"/>
      <c r="CS175" s="43"/>
      <c r="CT175" s="43"/>
      <c r="CU175" s="43"/>
      <c r="CV175" s="43"/>
      <c r="CW175" s="43"/>
      <c r="CX175" s="43"/>
      <c r="CY175" s="43"/>
      <c r="CZ175" s="43"/>
      <c r="DA175" s="43"/>
      <c r="DB175" s="43"/>
      <c r="DC175" s="43"/>
      <c r="DD175" s="43"/>
      <c r="DE175" s="43"/>
      <c r="DF175" s="43"/>
      <c r="DG175" s="43"/>
      <c r="DH175" s="43"/>
      <c r="DI175" s="43"/>
      <c r="DJ175" s="43"/>
      <c r="DK175" s="43"/>
      <c r="DL175" s="43"/>
      <c r="DM175" s="43"/>
    </row>
    <row r="176" spans="1:117" hidden="1" x14ac:dyDescent="0.2">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3"/>
      <c r="BK176" s="43"/>
      <c r="BL176" s="43"/>
      <c r="BM176" s="43"/>
      <c r="BN176" s="43"/>
      <c r="BO176" s="43"/>
      <c r="BP176" s="43"/>
      <c r="BQ176" s="43"/>
      <c r="BR176" s="43"/>
      <c r="BS176" s="43"/>
      <c r="BT176" s="43"/>
      <c r="BU176" s="43"/>
      <c r="BV176" s="43"/>
      <c r="BW176" s="43"/>
      <c r="BX176" s="43"/>
      <c r="BY176" s="43"/>
      <c r="BZ176" s="43"/>
      <c r="CA176" s="43"/>
      <c r="CB176" s="43"/>
      <c r="CC176" s="43"/>
      <c r="CD176" s="43"/>
      <c r="CE176" s="43"/>
      <c r="CF176" s="43"/>
      <c r="CG176" s="43"/>
      <c r="CH176" s="43"/>
      <c r="CI176" s="43"/>
      <c r="CJ176" s="43"/>
      <c r="CK176" s="43"/>
      <c r="CL176" s="43"/>
      <c r="CM176" s="43"/>
      <c r="CN176" s="43"/>
      <c r="CO176" s="43"/>
      <c r="CP176" s="43"/>
      <c r="CQ176" s="43"/>
      <c r="CR176" s="43"/>
      <c r="CS176" s="43"/>
      <c r="CT176" s="43"/>
      <c r="CU176" s="43"/>
      <c r="CV176" s="43"/>
      <c r="CW176" s="43"/>
      <c r="CX176" s="43"/>
      <c r="CY176" s="43"/>
      <c r="CZ176" s="43"/>
      <c r="DA176" s="43"/>
      <c r="DB176" s="43"/>
      <c r="DC176" s="43"/>
      <c r="DD176" s="43"/>
      <c r="DE176" s="43"/>
      <c r="DF176" s="43"/>
      <c r="DG176" s="43"/>
      <c r="DH176" s="43"/>
      <c r="DI176" s="43"/>
      <c r="DJ176" s="43"/>
      <c r="DK176" s="43"/>
      <c r="DL176" s="43"/>
      <c r="DM176" s="43"/>
    </row>
    <row r="177" spans="1:117" hidden="1" x14ac:dyDescent="0.2">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c r="BH177" s="43"/>
      <c r="BI177" s="43"/>
      <c r="BJ177" s="43"/>
      <c r="BK177" s="43"/>
      <c r="BL177" s="43"/>
      <c r="BM177" s="43"/>
      <c r="BN177" s="43"/>
      <c r="BO177" s="43"/>
      <c r="BP177" s="43"/>
      <c r="BQ177" s="43"/>
      <c r="BR177" s="43"/>
      <c r="BS177" s="43"/>
      <c r="BT177" s="43"/>
      <c r="BU177" s="43"/>
      <c r="BV177" s="43"/>
      <c r="BW177" s="43"/>
      <c r="BX177" s="43"/>
      <c r="BY177" s="43"/>
      <c r="BZ177" s="43"/>
      <c r="CA177" s="43"/>
      <c r="CB177" s="43"/>
      <c r="CC177" s="43"/>
      <c r="CD177" s="43"/>
      <c r="CE177" s="43"/>
      <c r="CF177" s="43"/>
      <c r="CG177" s="43"/>
      <c r="CH177" s="43"/>
      <c r="CI177" s="43"/>
      <c r="CJ177" s="43"/>
      <c r="CK177" s="43"/>
      <c r="CL177" s="43"/>
      <c r="CM177" s="43"/>
      <c r="CN177" s="43"/>
      <c r="CO177" s="43"/>
      <c r="CP177" s="43"/>
      <c r="CQ177" s="43"/>
      <c r="CR177" s="43"/>
      <c r="CS177" s="43"/>
      <c r="CT177" s="43"/>
      <c r="CU177" s="43"/>
      <c r="CV177" s="43"/>
      <c r="CW177" s="43"/>
      <c r="CX177" s="43"/>
      <c r="CY177" s="43"/>
      <c r="CZ177" s="43"/>
      <c r="DA177" s="43"/>
      <c r="DB177" s="43"/>
      <c r="DC177" s="43"/>
      <c r="DD177" s="43"/>
      <c r="DE177" s="43"/>
      <c r="DF177" s="43"/>
      <c r="DG177" s="43"/>
      <c r="DH177" s="43"/>
      <c r="DI177" s="43"/>
      <c r="DJ177" s="43"/>
      <c r="DK177" s="43"/>
      <c r="DL177" s="43"/>
      <c r="DM177" s="43"/>
    </row>
    <row r="178" spans="1:117" hidden="1" x14ac:dyDescent="0.2">
      <c r="A178" s="43"/>
      <c r="B178" s="43"/>
      <c r="C178" s="43" t="s">
        <v>39</v>
      </c>
      <c r="D178" s="43"/>
      <c r="E178" s="43"/>
      <c r="F178" s="43"/>
      <c r="G178" s="43" t="s">
        <v>52</v>
      </c>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c r="BC178" s="43"/>
      <c r="BD178" s="43"/>
      <c r="BE178" s="43"/>
      <c r="BF178" s="43"/>
      <c r="BG178" s="43"/>
      <c r="BH178" s="43"/>
      <c r="BI178" s="43"/>
      <c r="BJ178" s="43"/>
      <c r="BK178" s="43"/>
      <c r="BL178" s="43"/>
      <c r="BM178" s="43"/>
      <c r="BN178" s="43"/>
      <c r="BO178" s="43"/>
      <c r="BP178" s="43"/>
      <c r="BQ178" s="43"/>
      <c r="BR178" s="43"/>
      <c r="BS178" s="43"/>
      <c r="BT178" s="43"/>
      <c r="BU178" s="43"/>
      <c r="BV178" s="43"/>
      <c r="BW178" s="43"/>
      <c r="BX178" s="43"/>
      <c r="BY178" s="43"/>
      <c r="BZ178" s="43"/>
      <c r="CA178" s="43"/>
      <c r="CB178" s="43"/>
      <c r="CC178" s="43"/>
      <c r="CD178" s="43"/>
      <c r="CE178" s="43"/>
      <c r="CF178" s="43"/>
      <c r="CG178" s="43"/>
      <c r="CH178" s="43"/>
      <c r="CI178" s="43"/>
      <c r="CJ178" s="43"/>
      <c r="CK178" s="43"/>
      <c r="CL178" s="43"/>
      <c r="CM178" s="43"/>
      <c r="CN178" s="43"/>
      <c r="CO178" s="43"/>
      <c r="CP178" s="43"/>
      <c r="CQ178" s="43"/>
      <c r="CR178" s="43"/>
      <c r="CS178" s="43"/>
      <c r="CT178" s="43"/>
      <c r="CU178" s="43"/>
      <c r="CV178" s="43"/>
      <c r="CW178" s="43"/>
      <c r="CX178" s="43"/>
      <c r="CY178" s="43"/>
      <c r="CZ178" s="43"/>
      <c r="DA178" s="43"/>
      <c r="DB178" s="43"/>
      <c r="DC178" s="43"/>
      <c r="DD178" s="43"/>
      <c r="DE178" s="43"/>
      <c r="DF178" s="43"/>
      <c r="DG178" s="43"/>
      <c r="DH178" s="43"/>
      <c r="DI178" s="43"/>
      <c r="DJ178" s="43"/>
      <c r="DK178" s="43"/>
      <c r="DL178" s="43"/>
      <c r="DM178" s="43"/>
    </row>
    <row r="179" spans="1:117" hidden="1" x14ac:dyDescent="0.2">
      <c r="A179" s="43"/>
      <c r="B179" s="43"/>
      <c r="C179" s="43">
        <v>1</v>
      </c>
      <c r="D179" s="43">
        <f>IF(E8=1,Abwasser!$W$7,"")</f>
        <v>0</v>
      </c>
      <c r="E179" s="43" t="str">
        <f>IF(E8=2,Abwasser!$W$8,"")</f>
        <v/>
      </c>
      <c r="F179" s="43" t="str">
        <f>IF(E8=3,Abwasser!$W$9,"")</f>
        <v/>
      </c>
      <c r="G179" s="43" t="str">
        <f>IF(E8=4,Abwasser!$W$10,"")</f>
        <v/>
      </c>
      <c r="H179" s="43" t="str">
        <f>IF(E8=5,Abwasser!$W$11,"")</f>
        <v/>
      </c>
      <c r="I179" s="43" t="str">
        <f>IF(E8=6,Abwasser!$W$12,"")</f>
        <v/>
      </c>
      <c r="J179" s="43" t="str">
        <f>IF(E8=7,Abwasser!$W$13,"")</f>
        <v/>
      </c>
      <c r="K179" s="43" t="str">
        <f>IF(E8=8,Abwasser!$W$14,"")</f>
        <v/>
      </c>
      <c r="L179" s="43" t="str">
        <f>IF(E8=9,Abwasser!$W$15,"")</f>
        <v/>
      </c>
      <c r="M179" s="43" t="str">
        <f>IF(E8=10,Abwasser!$W$16,"")</f>
        <v/>
      </c>
      <c r="N179" s="43">
        <f t="shared" ref="N179:N198" si="66">SUM(D179:M179)</f>
        <v>0</v>
      </c>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c r="BC179" s="43"/>
      <c r="BD179" s="43"/>
      <c r="BE179" s="43"/>
      <c r="BF179" s="43"/>
      <c r="BG179" s="43"/>
      <c r="BH179" s="43"/>
      <c r="BI179" s="43"/>
      <c r="BJ179" s="43"/>
      <c r="BK179" s="43"/>
      <c r="BL179" s="43"/>
      <c r="BM179" s="43"/>
      <c r="BN179" s="43"/>
      <c r="BO179" s="43"/>
      <c r="BP179" s="43"/>
      <c r="BQ179" s="43"/>
      <c r="BR179" s="43"/>
      <c r="BS179" s="43"/>
      <c r="BT179" s="43"/>
      <c r="BU179" s="43"/>
      <c r="BV179" s="43"/>
      <c r="BW179" s="43"/>
      <c r="BX179" s="43"/>
      <c r="BY179" s="43"/>
      <c r="BZ179" s="43"/>
      <c r="CA179" s="43"/>
      <c r="CB179" s="43"/>
      <c r="CC179" s="43"/>
      <c r="CD179" s="43"/>
      <c r="CE179" s="43"/>
      <c r="CF179" s="43"/>
      <c r="CG179" s="43"/>
      <c r="CH179" s="43"/>
      <c r="CI179" s="43"/>
      <c r="CJ179" s="43"/>
      <c r="CK179" s="43"/>
      <c r="CL179" s="43"/>
      <c r="CM179" s="43"/>
      <c r="CN179" s="43"/>
      <c r="CO179" s="43"/>
      <c r="CP179" s="43"/>
      <c r="CQ179" s="43"/>
      <c r="CR179" s="43"/>
      <c r="CS179" s="43"/>
      <c r="CT179" s="43"/>
      <c r="CU179" s="43"/>
      <c r="CV179" s="43"/>
      <c r="CW179" s="43"/>
      <c r="CX179" s="43"/>
      <c r="CY179" s="43"/>
      <c r="CZ179" s="43"/>
      <c r="DA179" s="43"/>
      <c r="DB179" s="43"/>
      <c r="DC179" s="43"/>
      <c r="DD179" s="43"/>
      <c r="DE179" s="43"/>
      <c r="DF179" s="43"/>
      <c r="DG179" s="43"/>
      <c r="DH179" s="43"/>
      <c r="DI179" s="43"/>
      <c r="DJ179" s="43"/>
      <c r="DK179" s="43"/>
      <c r="DL179" s="43"/>
      <c r="DM179" s="43"/>
    </row>
    <row r="180" spans="1:117" hidden="1" x14ac:dyDescent="0.2">
      <c r="A180" s="43"/>
      <c r="B180" s="43"/>
      <c r="C180" s="43">
        <v>2</v>
      </c>
      <c r="D180" s="43">
        <f>IF(E9=1,Abwasser!$W$7,"")</f>
        <v>0</v>
      </c>
      <c r="E180" s="43" t="str">
        <f>IF(E9=2,Abwasser!$W$8,"")</f>
        <v/>
      </c>
      <c r="F180" s="43" t="str">
        <f>IF(E9=3,Abwasser!$W$9,"")</f>
        <v/>
      </c>
      <c r="G180" s="43" t="str">
        <f>IF(E9=4,Abwasser!$W$10,"")</f>
        <v/>
      </c>
      <c r="H180" s="43" t="str">
        <f>IF(E9=5,Abwasser!$W$11,"")</f>
        <v/>
      </c>
      <c r="I180" s="43" t="str">
        <f>IF(E9=6,Abwasser!$W$12,"")</f>
        <v/>
      </c>
      <c r="J180" s="43" t="str">
        <f>IF(E9=7,Abwasser!$W$13,"")</f>
        <v/>
      </c>
      <c r="K180" s="43" t="str">
        <f>IF(E9=8,Abwasser!$W$14,"")</f>
        <v/>
      </c>
      <c r="L180" s="43" t="str">
        <f>IF(E9=9,Abwasser!$W$15,"")</f>
        <v/>
      </c>
      <c r="M180" s="43" t="str">
        <f>IF(E9=10,Abwasser!$W$16,"")</f>
        <v/>
      </c>
      <c r="N180" s="43">
        <f t="shared" si="66"/>
        <v>0</v>
      </c>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c r="CA180" s="43"/>
      <c r="CB180" s="43"/>
      <c r="CC180" s="43"/>
      <c r="CD180" s="43"/>
      <c r="CE180" s="43"/>
      <c r="CF180" s="43"/>
      <c r="CG180" s="43"/>
      <c r="CH180" s="43"/>
      <c r="CI180" s="43"/>
      <c r="CJ180" s="43"/>
      <c r="CK180" s="43"/>
      <c r="CL180" s="43"/>
      <c r="CM180" s="43"/>
      <c r="CN180" s="43"/>
      <c r="CO180" s="43"/>
      <c r="CP180" s="43"/>
      <c r="CQ180" s="43"/>
      <c r="CR180" s="43"/>
      <c r="CS180" s="43"/>
      <c r="CT180" s="43"/>
      <c r="CU180" s="43"/>
      <c r="CV180" s="43"/>
      <c r="CW180" s="43"/>
      <c r="CX180" s="43"/>
      <c r="CY180" s="43"/>
      <c r="CZ180" s="43"/>
      <c r="DA180" s="43"/>
      <c r="DB180" s="43"/>
      <c r="DC180" s="43"/>
      <c r="DD180" s="43"/>
      <c r="DE180" s="43"/>
      <c r="DF180" s="43"/>
      <c r="DG180" s="43"/>
      <c r="DH180" s="43"/>
      <c r="DI180" s="43"/>
      <c r="DJ180" s="43"/>
      <c r="DK180" s="43"/>
      <c r="DL180" s="43"/>
      <c r="DM180" s="43"/>
    </row>
    <row r="181" spans="1:117" hidden="1" x14ac:dyDescent="0.2">
      <c r="A181" s="43"/>
      <c r="B181" s="43"/>
      <c r="C181" s="43">
        <v>3</v>
      </c>
      <c r="D181" s="43">
        <f>IF(E10=1,Abwasser!$W$7,"")</f>
        <v>0</v>
      </c>
      <c r="E181" s="43" t="str">
        <f>IF(E10=2,Abwasser!$W$8,"")</f>
        <v/>
      </c>
      <c r="F181" s="43" t="str">
        <f>IF(E10=3,Abwasser!$W$9,"")</f>
        <v/>
      </c>
      <c r="G181" s="43" t="str">
        <f>IF(E10=4,Abwasser!$W$10,"")</f>
        <v/>
      </c>
      <c r="H181" s="43" t="str">
        <f>IF(E10=5,Abwasser!$W$11,"")</f>
        <v/>
      </c>
      <c r="I181" s="43" t="str">
        <f>IF(E10=6,Abwasser!$W$12,"")</f>
        <v/>
      </c>
      <c r="J181" s="43" t="str">
        <f>IF(E10=7,Abwasser!$W$13,"")</f>
        <v/>
      </c>
      <c r="K181" s="43" t="str">
        <f>IF(E10=8,Abwasser!$W$14,"")</f>
        <v/>
      </c>
      <c r="L181" s="43" t="str">
        <f>IF(E10=9,Abwasser!$W$15,"")</f>
        <v/>
      </c>
      <c r="M181" s="43" t="str">
        <f>IF(E10=10,Abwasser!$W$16,"")</f>
        <v/>
      </c>
      <c r="N181" s="43">
        <f t="shared" si="66"/>
        <v>0</v>
      </c>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c r="BM181" s="43"/>
      <c r="BN181" s="43"/>
      <c r="BO181" s="43"/>
      <c r="BP181" s="43"/>
      <c r="BQ181" s="43"/>
      <c r="BR181" s="43"/>
      <c r="BS181" s="43"/>
      <c r="BT181" s="43"/>
      <c r="BU181" s="43"/>
      <c r="BV181" s="43"/>
      <c r="BW181" s="43"/>
      <c r="BX181" s="43"/>
      <c r="BY181" s="43"/>
      <c r="BZ181" s="43"/>
      <c r="CA181" s="43"/>
      <c r="CB181" s="43"/>
      <c r="CC181" s="43"/>
      <c r="CD181" s="43"/>
      <c r="CE181" s="43"/>
      <c r="CF181" s="43"/>
      <c r="CG181" s="43"/>
      <c r="CH181" s="43"/>
      <c r="CI181" s="43"/>
      <c r="CJ181" s="43"/>
      <c r="CK181" s="43"/>
      <c r="CL181" s="43"/>
      <c r="CM181" s="43"/>
      <c r="CN181" s="43"/>
      <c r="CO181" s="43"/>
      <c r="CP181" s="43"/>
      <c r="CQ181" s="43"/>
      <c r="CR181" s="43"/>
      <c r="CS181" s="43"/>
      <c r="CT181" s="43"/>
      <c r="CU181" s="43"/>
      <c r="CV181" s="43"/>
      <c r="CW181" s="43"/>
      <c r="CX181" s="43"/>
      <c r="CY181" s="43"/>
      <c r="CZ181" s="43"/>
      <c r="DA181" s="43"/>
      <c r="DB181" s="43"/>
      <c r="DC181" s="43"/>
      <c r="DD181" s="43"/>
      <c r="DE181" s="43"/>
      <c r="DF181" s="43"/>
      <c r="DG181" s="43"/>
      <c r="DH181" s="43"/>
      <c r="DI181" s="43"/>
      <c r="DJ181" s="43"/>
      <c r="DK181" s="43"/>
      <c r="DL181" s="43"/>
      <c r="DM181" s="43"/>
    </row>
    <row r="182" spans="1:117" hidden="1" x14ac:dyDescent="0.2">
      <c r="A182" s="43"/>
      <c r="B182" s="43"/>
      <c r="C182" s="43">
        <v>4</v>
      </c>
      <c r="D182" s="43">
        <f>IF(E11=1,Abwasser!$W$7,"")</f>
        <v>0</v>
      </c>
      <c r="E182" s="43" t="str">
        <f>IF(E11=2,Abwasser!$W$8,"")</f>
        <v/>
      </c>
      <c r="F182" s="43" t="str">
        <f>IF(E11=3,Abwasser!$W$9,"")</f>
        <v/>
      </c>
      <c r="G182" s="43" t="str">
        <f>IF(E11=4,Abwasser!$W$10,"")</f>
        <v/>
      </c>
      <c r="H182" s="43" t="str">
        <f>IF(E11=5,Abwasser!$W$11,"")</f>
        <v/>
      </c>
      <c r="I182" s="43" t="str">
        <f>IF(E11=6,Abwasser!$W$12,"")</f>
        <v/>
      </c>
      <c r="J182" s="43" t="str">
        <f>IF(E11=7,Abwasser!$W$13,"")</f>
        <v/>
      </c>
      <c r="K182" s="43" t="str">
        <f>IF(E11=8,Abwasser!$W$14,"")</f>
        <v/>
      </c>
      <c r="L182" s="43" t="str">
        <f>IF(E11=9,Abwasser!$W$15,"")</f>
        <v/>
      </c>
      <c r="M182" s="43" t="str">
        <f>IF(E11=10,Abwasser!$W$16,"")</f>
        <v/>
      </c>
      <c r="N182" s="43">
        <f t="shared" si="66"/>
        <v>0</v>
      </c>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3"/>
      <c r="BA182" s="43"/>
      <c r="BB182" s="43"/>
      <c r="BC182" s="43"/>
      <c r="BD182" s="43"/>
      <c r="BE182" s="43"/>
      <c r="BF182" s="43"/>
      <c r="BG182" s="43"/>
      <c r="BH182" s="43"/>
      <c r="BI182" s="43"/>
      <c r="BJ182" s="43"/>
      <c r="BK182" s="43"/>
      <c r="BL182" s="43"/>
      <c r="BM182" s="43"/>
      <c r="BN182" s="43"/>
      <c r="BO182" s="43"/>
      <c r="BP182" s="43"/>
      <c r="BQ182" s="43"/>
      <c r="BR182" s="43"/>
      <c r="BS182" s="43"/>
      <c r="BT182" s="43"/>
      <c r="BU182" s="43"/>
      <c r="BV182" s="43"/>
      <c r="BW182" s="43"/>
      <c r="BX182" s="43"/>
      <c r="BY182" s="43"/>
      <c r="BZ182" s="43"/>
      <c r="CA182" s="43"/>
      <c r="CB182" s="43"/>
      <c r="CC182" s="43"/>
      <c r="CD182" s="43"/>
      <c r="CE182" s="43"/>
      <c r="CF182" s="43"/>
      <c r="CG182" s="43"/>
      <c r="CH182" s="43"/>
      <c r="CI182" s="43"/>
      <c r="CJ182" s="43"/>
      <c r="CK182" s="43"/>
      <c r="CL182" s="43"/>
      <c r="CM182" s="43"/>
      <c r="CN182" s="43"/>
      <c r="CO182" s="43"/>
      <c r="CP182" s="43"/>
      <c r="CQ182" s="43"/>
      <c r="CR182" s="43"/>
      <c r="CS182" s="43"/>
      <c r="CT182" s="43"/>
      <c r="CU182" s="43"/>
      <c r="CV182" s="43"/>
      <c r="CW182" s="43"/>
      <c r="CX182" s="43"/>
      <c r="CY182" s="43"/>
      <c r="CZ182" s="43"/>
      <c r="DA182" s="43"/>
      <c r="DB182" s="43"/>
      <c r="DC182" s="43"/>
      <c r="DD182" s="43"/>
      <c r="DE182" s="43"/>
      <c r="DF182" s="43"/>
      <c r="DG182" s="43"/>
      <c r="DH182" s="43"/>
      <c r="DI182" s="43"/>
      <c r="DJ182" s="43"/>
      <c r="DK182" s="43"/>
      <c r="DL182" s="43"/>
      <c r="DM182" s="43"/>
    </row>
    <row r="183" spans="1:117" hidden="1" x14ac:dyDescent="0.2">
      <c r="A183" s="43"/>
      <c r="B183" s="43"/>
      <c r="C183" s="43">
        <v>5</v>
      </c>
      <c r="D183" s="43" t="str">
        <f>IF(E12=1,Abwasser!$W$7,"")</f>
        <v/>
      </c>
      <c r="E183" s="43" t="str">
        <f>IF(E12=2,Abwasser!$W$8,"")</f>
        <v/>
      </c>
      <c r="F183" s="43" t="str">
        <f>IF(E12=3,Abwasser!$W$9,"")</f>
        <v/>
      </c>
      <c r="G183" s="43" t="str">
        <f>IF(E12=4,Abwasser!$W$10,"")</f>
        <v/>
      </c>
      <c r="H183" s="43" t="str">
        <f>IF(E12=5,Abwasser!$W$11,"")</f>
        <v/>
      </c>
      <c r="I183" s="43" t="str">
        <f>IF(E12=6,Abwasser!$W$12,"")</f>
        <v/>
      </c>
      <c r="J183" s="43" t="str">
        <f>IF(E12=7,Abwasser!$W$13,"")</f>
        <v/>
      </c>
      <c r="K183" s="43" t="str">
        <f>IF(E12=8,Abwasser!$W$14,"")</f>
        <v/>
      </c>
      <c r="L183" s="43" t="str">
        <f>IF(E12=9,Abwasser!$W$15,"")</f>
        <v/>
      </c>
      <c r="M183" s="43" t="str">
        <f>IF(E12=10,Abwasser!$W$16,"")</f>
        <v/>
      </c>
      <c r="N183" s="43">
        <f t="shared" si="66"/>
        <v>0</v>
      </c>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3"/>
      <c r="BA183" s="43"/>
      <c r="BB183" s="43"/>
      <c r="BC183" s="43"/>
      <c r="BD183" s="43"/>
      <c r="BE183" s="43"/>
      <c r="BF183" s="43"/>
      <c r="BG183" s="43"/>
      <c r="BH183" s="43"/>
      <c r="BI183" s="43"/>
      <c r="BJ183" s="43"/>
      <c r="BK183" s="43"/>
      <c r="BL183" s="43"/>
      <c r="BM183" s="43"/>
      <c r="BN183" s="43"/>
      <c r="BO183" s="43"/>
      <c r="BP183" s="43"/>
      <c r="BQ183" s="43"/>
      <c r="BR183" s="43"/>
      <c r="BS183" s="43"/>
      <c r="BT183" s="43"/>
      <c r="BU183" s="43"/>
      <c r="BV183" s="43"/>
      <c r="BW183" s="43"/>
      <c r="BX183" s="43"/>
      <c r="BY183" s="43"/>
      <c r="BZ183" s="43"/>
      <c r="CA183" s="43"/>
      <c r="CB183" s="43"/>
      <c r="CC183" s="43"/>
      <c r="CD183" s="43"/>
      <c r="CE183" s="43"/>
      <c r="CF183" s="43"/>
      <c r="CG183" s="43"/>
      <c r="CH183" s="43"/>
      <c r="CI183" s="43"/>
      <c r="CJ183" s="43"/>
      <c r="CK183" s="43"/>
      <c r="CL183" s="43"/>
      <c r="CM183" s="43"/>
      <c r="CN183" s="43"/>
      <c r="CO183" s="43"/>
      <c r="CP183" s="43"/>
      <c r="CQ183" s="43"/>
      <c r="CR183" s="43"/>
      <c r="CS183" s="43"/>
      <c r="CT183" s="43"/>
      <c r="CU183" s="43"/>
      <c r="CV183" s="43"/>
      <c r="CW183" s="43"/>
      <c r="CX183" s="43"/>
      <c r="CY183" s="43"/>
      <c r="CZ183" s="43"/>
      <c r="DA183" s="43"/>
      <c r="DB183" s="43"/>
      <c r="DC183" s="43"/>
      <c r="DD183" s="43"/>
      <c r="DE183" s="43"/>
      <c r="DF183" s="43"/>
      <c r="DG183" s="43"/>
      <c r="DH183" s="43"/>
      <c r="DI183" s="43"/>
      <c r="DJ183" s="43"/>
      <c r="DK183" s="43"/>
      <c r="DL183" s="43"/>
      <c r="DM183" s="43"/>
    </row>
    <row r="184" spans="1:117" hidden="1" x14ac:dyDescent="0.2">
      <c r="A184" s="43"/>
      <c r="B184" s="43"/>
      <c r="C184" s="43">
        <v>6</v>
      </c>
      <c r="D184" s="43" t="str">
        <f>IF(E13=1,Abwasser!$W$7,"")</f>
        <v/>
      </c>
      <c r="E184" s="43" t="str">
        <f>IF(E13=2,Abwasser!$W$8,"")</f>
        <v/>
      </c>
      <c r="F184" s="43" t="str">
        <f>IF(E13=3,Abwasser!$W$9,"")</f>
        <v/>
      </c>
      <c r="G184" s="43" t="str">
        <f>IF(E13=4,Abwasser!$W$10,"")</f>
        <v/>
      </c>
      <c r="H184" s="43" t="str">
        <f>IF(E13=5,Abwasser!$W$11,"")</f>
        <v/>
      </c>
      <c r="I184" s="43" t="str">
        <f>IF(E13=6,Abwasser!$W$12,"")</f>
        <v/>
      </c>
      <c r="J184" s="43" t="str">
        <f>IF(E13=7,Abwasser!$W$13,"")</f>
        <v/>
      </c>
      <c r="K184" s="43" t="str">
        <f>IF(E13=8,Abwasser!$W$14,"")</f>
        <v/>
      </c>
      <c r="L184" s="43" t="str">
        <f>IF(E13=9,Abwasser!$W$15,"")</f>
        <v/>
      </c>
      <c r="M184" s="43" t="str">
        <f>IF(E13=10,Abwasser!$W$16,"")</f>
        <v/>
      </c>
      <c r="N184" s="43">
        <f t="shared" si="66"/>
        <v>0</v>
      </c>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3"/>
      <c r="BA184" s="43"/>
      <c r="BB184" s="43"/>
      <c r="BC184" s="43"/>
      <c r="BD184" s="43"/>
      <c r="BE184" s="43"/>
      <c r="BF184" s="43"/>
      <c r="BG184" s="43"/>
      <c r="BH184" s="43"/>
      <c r="BI184" s="43"/>
      <c r="BJ184" s="43"/>
      <c r="BK184" s="43"/>
      <c r="BL184" s="43"/>
      <c r="BM184" s="43"/>
      <c r="BN184" s="43"/>
      <c r="BO184" s="43"/>
      <c r="BP184" s="43"/>
      <c r="BQ184" s="43"/>
      <c r="BR184" s="43"/>
      <c r="BS184" s="43"/>
      <c r="BT184" s="43"/>
      <c r="BU184" s="43"/>
      <c r="BV184" s="43"/>
      <c r="BW184" s="43"/>
      <c r="BX184" s="43"/>
      <c r="BY184" s="43"/>
      <c r="BZ184" s="43"/>
      <c r="CA184" s="43"/>
      <c r="CB184" s="43"/>
      <c r="CC184" s="43"/>
      <c r="CD184" s="43"/>
      <c r="CE184" s="43"/>
      <c r="CF184" s="43"/>
      <c r="CG184" s="43"/>
      <c r="CH184" s="43"/>
      <c r="CI184" s="43"/>
      <c r="CJ184" s="43"/>
      <c r="CK184" s="43"/>
      <c r="CL184" s="43"/>
      <c r="CM184" s="43"/>
      <c r="CN184" s="43"/>
      <c r="CO184" s="43"/>
      <c r="CP184" s="43"/>
      <c r="CQ184" s="43"/>
      <c r="CR184" s="43"/>
      <c r="CS184" s="43"/>
      <c r="CT184" s="43"/>
      <c r="CU184" s="43"/>
      <c r="CV184" s="43"/>
      <c r="CW184" s="43"/>
      <c r="CX184" s="43"/>
      <c r="CY184" s="43"/>
      <c r="CZ184" s="43"/>
      <c r="DA184" s="43"/>
      <c r="DB184" s="43"/>
      <c r="DC184" s="43"/>
      <c r="DD184" s="43"/>
      <c r="DE184" s="43"/>
      <c r="DF184" s="43"/>
      <c r="DG184" s="43"/>
      <c r="DH184" s="43"/>
      <c r="DI184" s="43"/>
      <c r="DJ184" s="43"/>
      <c r="DK184" s="43"/>
      <c r="DL184" s="43"/>
      <c r="DM184" s="43"/>
    </row>
    <row r="185" spans="1:117" hidden="1" x14ac:dyDescent="0.2">
      <c r="A185" s="43"/>
      <c r="B185" s="43"/>
      <c r="C185" s="43">
        <v>7</v>
      </c>
      <c r="D185" s="43" t="str">
        <f>IF(E14=1,Abwasser!$W$7,"")</f>
        <v/>
      </c>
      <c r="E185" s="43" t="str">
        <f>IF(E14=2,Abwasser!$W$8,"")</f>
        <v/>
      </c>
      <c r="F185" s="43" t="str">
        <f>IF(E14=3,Abwasser!$W$9,"")</f>
        <v/>
      </c>
      <c r="G185" s="43" t="str">
        <f>IF(E14=4,Abwasser!$W$10,"")</f>
        <v/>
      </c>
      <c r="H185" s="43" t="str">
        <f>IF(E14=5,Abwasser!$W$11,"")</f>
        <v/>
      </c>
      <c r="I185" s="43" t="str">
        <f>IF(E14=6,Abwasser!$W$12,"")</f>
        <v/>
      </c>
      <c r="J185" s="43" t="str">
        <f>IF(E14=7,Abwasser!$W$13,"")</f>
        <v/>
      </c>
      <c r="K185" s="43" t="str">
        <f>IF(E14=8,Abwasser!$W$14,"")</f>
        <v/>
      </c>
      <c r="L185" s="43" t="str">
        <f>IF(E14=9,Abwasser!$W$15,"")</f>
        <v/>
      </c>
      <c r="M185" s="43" t="str">
        <f>IF(E14=10,Abwasser!$W$16,"")</f>
        <v/>
      </c>
      <c r="N185" s="43">
        <f t="shared" si="66"/>
        <v>0</v>
      </c>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3"/>
      <c r="BA185" s="43"/>
      <c r="BB185" s="43"/>
      <c r="BC185" s="43"/>
      <c r="BD185" s="43"/>
      <c r="BE185" s="43"/>
      <c r="BF185" s="43"/>
      <c r="BG185" s="43"/>
      <c r="BH185" s="43"/>
      <c r="BI185" s="43"/>
      <c r="BJ185" s="43"/>
      <c r="BK185" s="43"/>
      <c r="BL185" s="43"/>
      <c r="BM185" s="43"/>
      <c r="BN185" s="43"/>
      <c r="BO185" s="43"/>
      <c r="BP185" s="43"/>
      <c r="BQ185" s="43"/>
      <c r="BR185" s="43"/>
      <c r="BS185" s="43"/>
      <c r="BT185" s="43"/>
      <c r="BU185" s="43"/>
      <c r="BV185" s="43"/>
      <c r="BW185" s="43"/>
      <c r="BX185" s="43"/>
      <c r="BY185" s="43"/>
      <c r="BZ185" s="43"/>
      <c r="CA185" s="43"/>
      <c r="CB185" s="43"/>
      <c r="CC185" s="43"/>
      <c r="CD185" s="43"/>
      <c r="CE185" s="43"/>
      <c r="CF185" s="43"/>
      <c r="CG185" s="43"/>
      <c r="CH185" s="43"/>
      <c r="CI185" s="43"/>
      <c r="CJ185" s="43"/>
      <c r="CK185" s="43"/>
      <c r="CL185" s="43"/>
      <c r="CM185" s="43"/>
      <c r="CN185" s="43"/>
      <c r="CO185" s="43"/>
      <c r="CP185" s="43"/>
      <c r="CQ185" s="43"/>
      <c r="CR185" s="43"/>
      <c r="CS185" s="43"/>
      <c r="CT185" s="43"/>
      <c r="CU185" s="43"/>
      <c r="CV185" s="43"/>
      <c r="CW185" s="43"/>
      <c r="CX185" s="43"/>
      <c r="CY185" s="43"/>
      <c r="CZ185" s="43"/>
      <c r="DA185" s="43"/>
      <c r="DB185" s="43"/>
      <c r="DC185" s="43"/>
      <c r="DD185" s="43"/>
      <c r="DE185" s="43"/>
      <c r="DF185" s="43"/>
      <c r="DG185" s="43"/>
      <c r="DH185" s="43"/>
      <c r="DI185" s="43"/>
      <c r="DJ185" s="43"/>
      <c r="DK185" s="43"/>
      <c r="DL185" s="43"/>
      <c r="DM185" s="43"/>
    </row>
    <row r="186" spans="1:117" hidden="1" x14ac:dyDescent="0.2">
      <c r="A186" s="43"/>
      <c r="B186" s="43"/>
      <c r="C186" s="43">
        <v>8</v>
      </c>
      <c r="D186" s="43" t="str">
        <f>IF(E15=1,Abwasser!$W$7,"")</f>
        <v/>
      </c>
      <c r="E186" s="43" t="str">
        <f>IF(E15=2,Abwasser!$W$8,"")</f>
        <v/>
      </c>
      <c r="F186" s="43" t="str">
        <f>IF(E15=3,Abwasser!$W$9,"")</f>
        <v/>
      </c>
      <c r="G186" s="43" t="str">
        <f>IF(E15=4,Abwasser!$W$10,"")</f>
        <v/>
      </c>
      <c r="H186" s="43" t="str">
        <f>IF(E15=5,Abwasser!$W$11,"")</f>
        <v/>
      </c>
      <c r="I186" s="43" t="str">
        <f>IF(E15=6,Abwasser!$W$12,"")</f>
        <v/>
      </c>
      <c r="J186" s="43" t="str">
        <f>IF(E15=7,Abwasser!$W$13,"")</f>
        <v/>
      </c>
      <c r="K186" s="43" t="str">
        <f>IF(E15=8,Abwasser!$W$14,"")</f>
        <v/>
      </c>
      <c r="L186" s="43" t="str">
        <f>IF(E15=9,Abwasser!$W$15,"")</f>
        <v/>
      </c>
      <c r="M186" s="43" t="str">
        <f>IF(E15=10,Abwasser!$W$16,"")</f>
        <v/>
      </c>
      <c r="N186" s="43">
        <f t="shared" si="66"/>
        <v>0</v>
      </c>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43"/>
      <c r="BA186" s="43"/>
      <c r="BB186" s="43"/>
      <c r="BC186" s="43"/>
      <c r="BD186" s="43"/>
      <c r="BE186" s="43"/>
      <c r="BF186" s="43"/>
      <c r="BG186" s="43"/>
      <c r="BH186" s="43"/>
      <c r="BI186" s="43"/>
      <c r="BJ186" s="43"/>
      <c r="BK186" s="43"/>
      <c r="BL186" s="43"/>
      <c r="BM186" s="43"/>
      <c r="BN186" s="43"/>
      <c r="BO186" s="43"/>
      <c r="BP186" s="43"/>
      <c r="BQ186" s="43"/>
      <c r="BR186" s="43"/>
      <c r="BS186" s="43"/>
      <c r="BT186" s="43"/>
      <c r="BU186" s="43"/>
      <c r="BV186" s="43"/>
      <c r="BW186" s="43"/>
      <c r="BX186" s="43"/>
      <c r="BY186" s="43"/>
      <c r="BZ186" s="43"/>
      <c r="CA186" s="43"/>
      <c r="CB186" s="43"/>
      <c r="CC186" s="43"/>
      <c r="CD186" s="43"/>
      <c r="CE186" s="43"/>
      <c r="CF186" s="43"/>
      <c r="CG186" s="43"/>
      <c r="CH186" s="43"/>
      <c r="CI186" s="43"/>
      <c r="CJ186" s="43"/>
      <c r="CK186" s="43"/>
      <c r="CL186" s="43"/>
      <c r="CM186" s="43"/>
      <c r="CN186" s="43"/>
      <c r="CO186" s="43"/>
      <c r="CP186" s="43"/>
      <c r="CQ186" s="43"/>
      <c r="CR186" s="43"/>
      <c r="CS186" s="43"/>
      <c r="CT186" s="43"/>
      <c r="CU186" s="43"/>
      <c r="CV186" s="43"/>
      <c r="CW186" s="43"/>
      <c r="CX186" s="43"/>
      <c r="CY186" s="43"/>
      <c r="CZ186" s="43"/>
      <c r="DA186" s="43"/>
      <c r="DB186" s="43"/>
      <c r="DC186" s="43"/>
      <c r="DD186" s="43"/>
      <c r="DE186" s="43"/>
      <c r="DF186" s="43"/>
      <c r="DG186" s="43"/>
      <c r="DH186" s="43"/>
      <c r="DI186" s="43"/>
      <c r="DJ186" s="43"/>
      <c r="DK186" s="43"/>
      <c r="DL186" s="43"/>
      <c r="DM186" s="43"/>
    </row>
    <row r="187" spans="1:117" hidden="1" x14ac:dyDescent="0.2">
      <c r="A187" s="43"/>
      <c r="B187" s="43"/>
      <c r="C187" s="43">
        <v>9</v>
      </c>
      <c r="D187" s="43" t="str">
        <f>IF(E16=1,Abwasser!$W$7,"")</f>
        <v/>
      </c>
      <c r="E187" s="43" t="str">
        <f>IF(E16=2,Abwasser!$W$8,"")</f>
        <v/>
      </c>
      <c r="F187" s="43" t="str">
        <f>IF(E16=3,Abwasser!$W$9,"")</f>
        <v/>
      </c>
      <c r="G187" s="43" t="str">
        <f>IF(E16=4,Abwasser!$W$10,"")</f>
        <v/>
      </c>
      <c r="H187" s="43" t="str">
        <f>IF(E16=5,Abwasser!$W$11,"")</f>
        <v/>
      </c>
      <c r="I187" s="43" t="str">
        <f>IF(E16=6,Abwasser!$W$12,"")</f>
        <v/>
      </c>
      <c r="J187" s="43" t="str">
        <f>IF(E16=7,Abwasser!$W$13,"")</f>
        <v/>
      </c>
      <c r="K187" s="43" t="str">
        <f>IF(E16=8,Abwasser!$W$14,"")</f>
        <v/>
      </c>
      <c r="L187" s="43" t="str">
        <f>IF(E16=9,Abwasser!$W$15,"")</f>
        <v/>
      </c>
      <c r="M187" s="43" t="str">
        <f>IF(E16=10,Abwasser!$W$16,"")</f>
        <v/>
      </c>
      <c r="N187" s="43">
        <f t="shared" si="66"/>
        <v>0</v>
      </c>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3"/>
      <c r="BA187" s="43"/>
      <c r="BB187" s="43"/>
      <c r="BC187" s="43"/>
      <c r="BD187" s="43"/>
      <c r="BE187" s="43"/>
      <c r="BF187" s="43"/>
      <c r="BG187" s="43"/>
      <c r="BH187" s="43"/>
      <c r="BI187" s="43"/>
      <c r="BJ187" s="43"/>
      <c r="BK187" s="43"/>
      <c r="BL187" s="43"/>
      <c r="BM187" s="43"/>
      <c r="BN187" s="43"/>
      <c r="BO187" s="43"/>
      <c r="BP187" s="43"/>
      <c r="BQ187" s="43"/>
      <c r="BR187" s="43"/>
      <c r="BS187" s="43"/>
      <c r="BT187" s="43"/>
      <c r="BU187" s="43"/>
      <c r="BV187" s="43"/>
      <c r="BW187" s="43"/>
      <c r="BX187" s="43"/>
      <c r="BY187" s="43"/>
      <c r="BZ187" s="43"/>
      <c r="CA187" s="43"/>
      <c r="CB187" s="43"/>
      <c r="CC187" s="43"/>
      <c r="CD187" s="43"/>
      <c r="CE187" s="43"/>
      <c r="CF187" s="43"/>
      <c r="CG187" s="43"/>
      <c r="CH187" s="43"/>
      <c r="CI187" s="43"/>
      <c r="CJ187" s="43"/>
      <c r="CK187" s="43"/>
      <c r="CL187" s="43"/>
      <c r="CM187" s="43"/>
      <c r="CN187" s="43"/>
      <c r="CO187" s="43"/>
      <c r="CP187" s="43"/>
      <c r="CQ187" s="43"/>
      <c r="CR187" s="43"/>
      <c r="CS187" s="43"/>
      <c r="CT187" s="43"/>
      <c r="CU187" s="43"/>
      <c r="CV187" s="43"/>
      <c r="CW187" s="43"/>
      <c r="CX187" s="43"/>
      <c r="CY187" s="43"/>
      <c r="CZ187" s="43"/>
      <c r="DA187" s="43"/>
      <c r="DB187" s="43"/>
      <c r="DC187" s="43"/>
      <c r="DD187" s="43"/>
      <c r="DE187" s="43"/>
      <c r="DF187" s="43"/>
      <c r="DG187" s="43"/>
      <c r="DH187" s="43"/>
      <c r="DI187" s="43"/>
      <c r="DJ187" s="43"/>
      <c r="DK187" s="43"/>
      <c r="DL187" s="43"/>
      <c r="DM187" s="43"/>
    </row>
    <row r="188" spans="1:117" hidden="1" x14ac:dyDescent="0.2">
      <c r="A188" s="43"/>
      <c r="B188" s="43"/>
      <c r="C188" s="43">
        <v>10</v>
      </c>
      <c r="D188" s="43" t="str">
        <f>IF(E17=1,Abwasser!$W$7,"")</f>
        <v/>
      </c>
      <c r="E188" s="43" t="str">
        <f>IF(E17=2,Abwasser!$W$8,"")</f>
        <v/>
      </c>
      <c r="F188" s="43" t="str">
        <f>IF(E17=3,Abwasser!$W$9,"")</f>
        <v/>
      </c>
      <c r="G188" s="43" t="str">
        <f>IF(E17=4,Abwasser!$W$10,"")</f>
        <v/>
      </c>
      <c r="H188" s="43" t="str">
        <f>IF(E17=5,Abwasser!$W$11,"")</f>
        <v/>
      </c>
      <c r="I188" s="43" t="str">
        <f>IF(E17=6,Abwasser!$W$12,"")</f>
        <v/>
      </c>
      <c r="J188" s="43" t="str">
        <f>IF(E17=7,Abwasser!$W$13,"")</f>
        <v/>
      </c>
      <c r="K188" s="43" t="str">
        <f>IF(E17=8,Abwasser!$W$14,"")</f>
        <v/>
      </c>
      <c r="L188" s="43" t="str">
        <f>IF(E17=9,Abwasser!$W$15,"")</f>
        <v/>
      </c>
      <c r="M188" s="43" t="str">
        <f>IF(E17=10,Abwasser!$W$16,"")</f>
        <v/>
      </c>
      <c r="N188" s="43">
        <f t="shared" si="66"/>
        <v>0</v>
      </c>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3"/>
      <c r="BA188" s="43"/>
      <c r="BB188" s="43"/>
      <c r="BC188" s="43"/>
      <c r="BD188" s="43"/>
      <c r="BE188" s="43"/>
      <c r="BF188" s="43"/>
      <c r="BG188" s="43"/>
      <c r="BH188" s="43"/>
      <c r="BI188" s="43"/>
      <c r="BJ188" s="43"/>
      <c r="BK188" s="43"/>
      <c r="BL188" s="43"/>
      <c r="BM188" s="43"/>
      <c r="BN188" s="43"/>
      <c r="BO188" s="43"/>
      <c r="BP188" s="43"/>
      <c r="BQ188" s="43"/>
      <c r="BR188" s="43"/>
      <c r="BS188" s="43"/>
      <c r="BT188" s="43"/>
      <c r="BU188" s="43"/>
      <c r="BV188" s="43"/>
      <c r="BW188" s="43"/>
      <c r="BX188" s="43"/>
      <c r="BY188" s="43"/>
      <c r="BZ188" s="43"/>
      <c r="CA188" s="43"/>
      <c r="CB188" s="43"/>
      <c r="CC188" s="43"/>
      <c r="CD188" s="43"/>
      <c r="CE188" s="43"/>
      <c r="CF188" s="43"/>
      <c r="CG188" s="43"/>
      <c r="CH188" s="43"/>
      <c r="CI188" s="43"/>
      <c r="CJ188" s="43"/>
      <c r="CK188" s="43"/>
      <c r="CL188" s="43"/>
      <c r="CM188" s="43"/>
      <c r="CN188" s="43"/>
      <c r="CO188" s="43"/>
      <c r="CP188" s="43"/>
      <c r="CQ188" s="43"/>
      <c r="CR188" s="43"/>
      <c r="CS188" s="43"/>
      <c r="CT188" s="43"/>
      <c r="CU188" s="43"/>
      <c r="CV188" s="43"/>
      <c r="CW188" s="43"/>
      <c r="CX188" s="43"/>
      <c r="CY188" s="43"/>
      <c r="CZ188" s="43"/>
      <c r="DA188" s="43"/>
      <c r="DB188" s="43"/>
      <c r="DC188" s="43"/>
      <c r="DD188" s="43"/>
      <c r="DE188" s="43"/>
      <c r="DF188" s="43"/>
      <c r="DG188" s="43"/>
      <c r="DH188" s="43"/>
      <c r="DI188" s="43"/>
      <c r="DJ188" s="43"/>
      <c r="DK188" s="43"/>
      <c r="DL188" s="43"/>
      <c r="DM188" s="43"/>
    </row>
    <row r="189" spans="1:117" hidden="1" x14ac:dyDescent="0.2">
      <c r="A189" s="43"/>
      <c r="B189" s="43"/>
      <c r="C189" s="43">
        <v>11</v>
      </c>
      <c r="D189" s="43" t="str">
        <f>IF(E18=1,Abwasser!$W$7,"")</f>
        <v/>
      </c>
      <c r="E189" s="43" t="str">
        <f>IF(E18=2,Abwasser!$W$8,"")</f>
        <v/>
      </c>
      <c r="F189" s="43" t="str">
        <f>IF(E18=3,Abwasser!$W$9,"")</f>
        <v/>
      </c>
      <c r="G189" s="43" t="str">
        <f>IF(E18=4,Abwasser!$W$10,"")</f>
        <v/>
      </c>
      <c r="H189" s="43" t="str">
        <f>IF(E18=5,Abwasser!$W$11,"")</f>
        <v/>
      </c>
      <c r="I189" s="43" t="str">
        <f>IF(E18=6,Abwasser!$W$12,"")</f>
        <v/>
      </c>
      <c r="J189" s="43" t="str">
        <f>IF(E18=7,Abwasser!$W$13,"")</f>
        <v/>
      </c>
      <c r="K189" s="43" t="str">
        <f>IF(E18=8,Abwasser!$W$14,"")</f>
        <v/>
      </c>
      <c r="L189" s="43" t="str">
        <f>IF(E18=9,Abwasser!$W$15,"")</f>
        <v/>
      </c>
      <c r="M189" s="43" t="str">
        <f>IF(E18=10,Abwasser!$W$16,"")</f>
        <v/>
      </c>
      <c r="N189" s="43">
        <f t="shared" si="66"/>
        <v>0</v>
      </c>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43"/>
      <c r="AY189" s="43"/>
      <c r="AZ189" s="43"/>
      <c r="BA189" s="43"/>
      <c r="BB189" s="43"/>
      <c r="BC189" s="43"/>
      <c r="BD189" s="43"/>
      <c r="BE189" s="43"/>
      <c r="BF189" s="43"/>
      <c r="BG189" s="43"/>
      <c r="BH189" s="43"/>
      <c r="BI189" s="43"/>
      <c r="BJ189" s="43"/>
      <c r="BK189" s="43"/>
      <c r="BL189" s="43"/>
      <c r="BM189" s="43"/>
      <c r="BN189" s="43"/>
      <c r="BO189" s="43"/>
      <c r="BP189" s="43"/>
      <c r="BQ189" s="43"/>
      <c r="BR189" s="43"/>
      <c r="BS189" s="43"/>
      <c r="BT189" s="43"/>
      <c r="BU189" s="43"/>
      <c r="BV189" s="43"/>
      <c r="BW189" s="43"/>
      <c r="BX189" s="43"/>
      <c r="BY189" s="43"/>
      <c r="BZ189" s="43"/>
      <c r="CA189" s="43"/>
      <c r="CB189" s="43"/>
      <c r="CC189" s="43"/>
      <c r="CD189" s="43"/>
      <c r="CE189" s="43"/>
      <c r="CF189" s="43"/>
      <c r="CG189" s="43"/>
      <c r="CH189" s="43"/>
      <c r="CI189" s="43"/>
      <c r="CJ189" s="43"/>
      <c r="CK189" s="43"/>
      <c r="CL189" s="43"/>
      <c r="CM189" s="43"/>
      <c r="CN189" s="43"/>
      <c r="CO189" s="43"/>
      <c r="CP189" s="43"/>
      <c r="CQ189" s="43"/>
      <c r="CR189" s="43"/>
      <c r="CS189" s="43"/>
      <c r="CT189" s="43"/>
      <c r="CU189" s="43"/>
      <c r="CV189" s="43"/>
      <c r="CW189" s="43"/>
      <c r="CX189" s="43"/>
      <c r="CY189" s="43"/>
      <c r="CZ189" s="43"/>
      <c r="DA189" s="43"/>
      <c r="DB189" s="43"/>
      <c r="DC189" s="43"/>
      <c r="DD189" s="43"/>
      <c r="DE189" s="43"/>
      <c r="DF189" s="43"/>
      <c r="DG189" s="43"/>
      <c r="DH189" s="43"/>
      <c r="DI189" s="43"/>
      <c r="DJ189" s="43"/>
      <c r="DK189" s="43"/>
      <c r="DL189" s="43"/>
      <c r="DM189" s="43"/>
    </row>
    <row r="190" spans="1:117" hidden="1" x14ac:dyDescent="0.2">
      <c r="A190" s="43"/>
      <c r="B190" s="43"/>
      <c r="C190" s="43">
        <v>12</v>
      </c>
      <c r="D190" s="43" t="str">
        <f>IF(E19=1,Abwasser!$W$7,"")</f>
        <v/>
      </c>
      <c r="E190" s="43" t="str">
        <f>IF(E19=2,Abwasser!$W$8,"")</f>
        <v/>
      </c>
      <c r="F190" s="43" t="str">
        <f>IF(E19=3,Abwasser!$W$9,"")</f>
        <v/>
      </c>
      <c r="G190" s="43" t="str">
        <f>IF(E19=4,Abwasser!$W$10,"")</f>
        <v/>
      </c>
      <c r="H190" s="43" t="str">
        <f>IF(E19=5,Abwasser!$W$11,"")</f>
        <v/>
      </c>
      <c r="I190" s="43" t="str">
        <f>IF(E19=6,Abwasser!$W$12,"")</f>
        <v/>
      </c>
      <c r="J190" s="43" t="str">
        <f>IF(E19=7,Abwasser!$W$13,"")</f>
        <v/>
      </c>
      <c r="K190" s="43" t="str">
        <f>IF(E19=8,Abwasser!$W$14,"")</f>
        <v/>
      </c>
      <c r="L190" s="43" t="str">
        <f>IF(E19=9,Abwasser!$W$15,"")</f>
        <v/>
      </c>
      <c r="M190" s="43" t="str">
        <f>IF(E19=10,Abwasser!$W$16,"")</f>
        <v/>
      </c>
      <c r="N190" s="43">
        <f t="shared" si="66"/>
        <v>0</v>
      </c>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43"/>
      <c r="BA190" s="43"/>
      <c r="BB190" s="43"/>
      <c r="BC190" s="43"/>
      <c r="BD190" s="43"/>
      <c r="BE190" s="43"/>
      <c r="BF190" s="43"/>
      <c r="BG190" s="43"/>
      <c r="BH190" s="43"/>
      <c r="BI190" s="43"/>
      <c r="BJ190" s="43"/>
      <c r="BK190" s="43"/>
      <c r="BL190" s="43"/>
      <c r="BM190" s="43"/>
      <c r="BN190" s="43"/>
      <c r="BO190" s="43"/>
      <c r="BP190" s="43"/>
      <c r="BQ190" s="43"/>
      <c r="BR190" s="43"/>
      <c r="BS190" s="43"/>
      <c r="BT190" s="43"/>
      <c r="BU190" s="43"/>
      <c r="BV190" s="43"/>
      <c r="BW190" s="43"/>
      <c r="BX190" s="43"/>
      <c r="BY190" s="43"/>
      <c r="BZ190" s="43"/>
      <c r="CA190" s="43"/>
      <c r="CB190" s="43"/>
      <c r="CC190" s="43"/>
      <c r="CD190" s="43"/>
      <c r="CE190" s="43"/>
      <c r="CF190" s="43"/>
      <c r="CG190" s="43"/>
      <c r="CH190" s="43"/>
      <c r="CI190" s="43"/>
      <c r="CJ190" s="43"/>
      <c r="CK190" s="43"/>
      <c r="CL190" s="43"/>
      <c r="CM190" s="43"/>
      <c r="CN190" s="43"/>
      <c r="CO190" s="43"/>
      <c r="CP190" s="43"/>
      <c r="CQ190" s="43"/>
      <c r="CR190" s="43"/>
      <c r="CS190" s="43"/>
      <c r="CT190" s="43"/>
      <c r="CU190" s="43"/>
      <c r="CV190" s="43"/>
      <c r="CW190" s="43"/>
      <c r="CX190" s="43"/>
      <c r="CY190" s="43"/>
      <c r="CZ190" s="43"/>
      <c r="DA190" s="43"/>
      <c r="DB190" s="43"/>
      <c r="DC190" s="43"/>
      <c r="DD190" s="43"/>
      <c r="DE190" s="43"/>
      <c r="DF190" s="43"/>
      <c r="DG190" s="43"/>
      <c r="DH190" s="43"/>
      <c r="DI190" s="43"/>
      <c r="DJ190" s="43"/>
      <c r="DK190" s="43"/>
      <c r="DL190" s="43"/>
      <c r="DM190" s="43"/>
    </row>
    <row r="191" spans="1:117" hidden="1" x14ac:dyDescent="0.2">
      <c r="A191" s="43"/>
      <c r="B191" s="43"/>
      <c r="C191" s="43">
        <v>13</v>
      </c>
      <c r="D191" s="43" t="str">
        <f>IF(E20=1,Abwasser!$W$7,"")</f>
        <v/>
      </c>
      <c r="E191" s="43" t="str">
        <f>IF(E20=2,Abwasser!$W$8,"")</f>
        <v/>
      </c>
      <c r="F191" s="43" t="str">
        <f>IF(E20=3,Abwasser!$W$9,"")</f>
        <v/>
      </c>
      <c r="G191" s="43" t="str">
        <f>IF(E20=4,Abwasser!$W$10,"")</f>
        <v/>
      </c>
      <c r="H191" s="43" t="str">
        <f>IF(E20=5,Abwasser!$W$11,"")</f>
        <v/>
      </c>
      <c r="I191" s="43" t="str">
        <f>IF(E20=6,Abwasser!$W$12,"")</f>
        <v/>
      </c>
      <c r="J191" s="43" t="str">
        <f>IF(E20=7,Abwasser!$W$13,"")</f>
        <v/>
      </c>
      <c r="K191" s="43" t="str">
        <f>IF(E20=8,Abwasser!$W$14,"")</f>
        <v/>
      </c>
      <c r="L191" s="43" t="str">
        <f>IF(E20=9,Abwasser!$W$15,"")</f>
        <v/>
      </c>
      <c r="M191" s="43" t="str">
        <f>IF(E20=10,Abwasser!$W$16,"")</f>
        <v/>
      </c>
      <c r="N191" s="43">
        <f t="shared" si="66"/>
        <v>0</v>
      </c>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3"/>
      <c r="BA191" s="43"/>
      <c r="BB191" s="43"/>
      <c r="BC191" s="43"/>
      <c r="BD191" s="43"/>
      <c r="BE191" s="43"/>
      <c r="BF191" s="43"/>
      <c r="BG191" s="43"/>
      <c r="BH191" s="43"/>
      <c r="BI191" s="43"/>
      <c r="BJ191" s="43"/>
      <c r="BK191" s="43"/>
      <c r="BL191" s="43"/>
      <c r="BM191" s="43"/>
      <c r="BN191" s="43"/>
      <c r="BO191" s="43"/>
      <c r="BP191" s="43"/>
      <c r="BQ191" s="43"/>
      <c r="BR191" s="43"/>
      <c r="BS191" s="43"/>
      <c r="BT191" s="43"/>
      <c r="BU191" s="43"/>
      <c r="BV191" s="43"/>
      <c r="BW191" s="43"/>
      <c r="BX191" s="43"/>
      <c r="BY191" s="43"/>
      <c r="BZ191" s="43"/>
      <c r="CA191" s="43"/>
      <c r="CB191" s="43"/>
      <c r="CC191" s="43"/>
      <c r="CD191" s="43"/>
      <c r="CE191" s="43"/>
      <c r="CF191" s="43"/>
      <c r="CG191" s="43"/>
      <c r="CH191" s="43"/>
      <c r="CI191" s="43"/>
      <c r="CJ191" s="43"/>
      <c r="CK191" s="43"/>
      <c r="CL191" s="43"/>
      <c r="CM191" s="43"/>
      <c r="CN191" s="43"/>
      <c r="CO191" s="43"/>
      <c r="CP191" s="43"/>
      <c r="CQ191" s="43"/>
      <c r="CR191" s="43"/>
      <c r="CS191" s="43"/>
      <c r="CT191" s="43"/>
      <c r="CU191" s="43"/>
      <c r="CV191" s="43"/>
      <c r="CW191" s="43"/>
      <c r="CX191" s="43"/>
      <c r="CY191" s="43"/>
      <c r="CZ191" s="43"/>
      <c r="DA191" s="43"/>
      <c r="DB191" s="43"/>
      <c r="DC191" s="43"/>
      <c r="DD191" s="43"/>
      <c r="DE191" s="43"/>
      <c r="DF191" s="43"/>
      <c r="DG191" s="43"/>
      <c r="DH191" s="43"/>
      <c r="DI191" s="43"/>
      <c r="DJ191" s="43"/>
      <c r="DK191" s="43"/>
      <c r="DL191" s="43"/>
      <c r="DM191" s="43"/>
    </row>
    <row r="192" spans="1:117" hidden="1" x14ac:dyDescent="0.2">
      <c r="A192" s="43"/>
      <c r="B192" s="43"/>
      <c r="C192" s="43">
        <v>14</v>
      </c>
      <c r="D192" s="43" t="str">
        <f>IF(E21=1,Abwasser!$W$7,"")</f>
        <v/>
      </c>
      <c r="E192" s="43" t="str">
        <f>IF(E21=2,Abwasser!$W$8,"")</f>
        <v/>
      </c>
      <c r="F192" s="43" t="str">
        <f>IF(E21=3,Abwasser!$W$9,"")</f>
        <v/>
      </c>
      <c r="G192" s="43" t="str">
        <f>IF(E21=4,Abwasser!$W$10,"")</f>
        <v/>
      </c>
      <c r="H192" s="43" t="str">
        <f>IF(E21=5,Abwasser!$W$11,"")</f>
        <v/>
      </c>
      <c r="I192" s="43" t="str">
        <f>IF(E21=6,Abwasser!$W$12,"")</f>
        <v/>
      </c>
      <c r="J192" s="43" t="str">
        <f>IF(E21=7,Abwasser!$W$13,"")</f>
        <v/>
      </c>
      <c r="K192" s="43" t="str">
        <f>IF(E21=8,Abwasser!$W$14,"")</f>
        <v/>
      </c>
      <c r="L192" s="43" t="str">
        <f>IF(E21=9,Abwasser!$W$15,"")</f>
        <v/>
      </c>
      <c r="M192" s="43" t="str">
        <f>IF(E21=10,Abwasser!$W$16,"")</f>
        <v/>
      </c>
      <c r="N192" s="43">
        <f t="shared" si="66"/>
        <v>0</v>
      </c>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3"/>
      <c r="AZ192" s="43"/>
      <c r="BA192" s="43"/>
      <c r="BB192" s="43"/>
      <c r="BC192" s="43"/>
      <c r="BD192" s="43"/>
      <c r="BE192" s="43"/>
      <c r="BF192" s="43"/>
      <c r="BG192" s="43"/>
      <c r="BH192" s="43"/>
      <c r="BI192" s="43"/>
      <c r="BJ192" s="43"/>
      <c r="BK192" s="43"/>
      <c r="BL192" s="43"/>
      <c r="BM192" s="43"/>
      <c r="BN192" s="43"/>
      <c r="BO192" s="43"/>
      <c r="BP192" s="43"/>
      <c r="BQ192" s="43"/>
      <c r="BR192" s="43"/>
      <c r="BS192" s="43"/>
      <c r="BT192" s="43"/>
      <c r="BU192" s="43"/>
      <c r="BV192" s="43"/>
      <c r="BW192" s="43"/>
      <c r="BX192" s="43"/>
      <c r="BY192" s="43"/>
      <c r="BZ192" s="43"/>
      <c r="CA192" s="43"/>
      <c r="CB192" s="43"/>
      <c r="CC192" s="43"/>
      <c r="CD192" s="43"/>
      <c r="CE192" s="43"/>
      <c r="CF192" s="43"/>
      <c r="CG192" s="43"/>
      <c r="CH192" s="43"/>
      <c r="CI192" s="43"/>
      <c r="CJ192" s="43"/>
      <c r="CK192" s="43"/>
      <c r="CL192" s="43"/>
      <c r="CM192" s="43"/>
      <c r="CN192" s="43"/>
      <c r="CO192" s="43"/>
      <c r="CP192" s="43"/>
      <c r="CQ192" s="43"/>
      <c r="CR192" s="43"/>
      <c r="CS192" s="43"/>
      <c r="CT192" s="43"/>
      <c r="CU192" s="43"/>
      <c r="CV192" s="43"/>
      <c r="CW192" s="43"/>
      <c r="CX192" s="43"/>
      <c r="CY192" s="43"/>
      <c r="CZ192" s="43"/>
      <c r="DA192" s="43"/>
      <c r="DB192" s="43"/>
      <c r="DC192" s="43"/>
      <c r="DD192" s="43"/>
      <c r="DE192" s="43"/>
      <c r="DF192" s="43"/>
      <c r="DG192" s="43"/>
      <c r="DH192" s="43"/>
      <c r="DI192" s="43"/>
      <c r="DJ192" s="43"/>
      <c r="DK192" s="43"/>
      <c r="DL192" s="43"/>
      <c r="DM192" s="43"/>
    </row>
    <row r="193" spans="1:117" hidden="1" x14ac:dyDescent="0.2">
      <c r="A193" s="43"/>
      <c r="B193" s="43"/>
      <c r="C193" s="43">
        <v>15</v>
      </c>
      <c r="D193" s="43" t="str">
        <f>IF(E22=1,Abwasser!$W$7,"")</f>
        <v/>
      </c>
      <c r="E193" s="43" t="str">
        <f>IF(E22=2,Abwasser!$W$8,"")</f>
        <v/>
      </c>
      <c r="F193" s="43" t="str">
        <f>IF(E22=3,Abwasser!$W$9,"")</f>
        <v/>
      </c>
      <c r="G193" s="43" t="str">
        <f>IF(E22=4,Abwasser!$W$10,"")</f>
        <v/>
      </c>
      <c r="H193" s="43" t="str">
        <f>IF(E22=5,Abwasser!$W$11,"")</f>
        <v/>
      </c>
      <c r="I193" s="43" t="str">
        <f>IF(E22=6,Abwasser!$W$12,"")</f>
        <v/>
      </c>
      <c r="J193" s="43" t="str">
        <f>IF(E22=7,Abwasser!$W$13,"")</f>
        <v/>
      </c>
      <c r="K193" s="43" t="str">
        <f>IF(E22=8,Abwasser!$W$14,"")</f>
        <v/>
      </c>
      <c r="L193" s="43" t="str">
        <f>IF(E22=9,Abwasser!$W$15,"")</f>
        <v/>
      </c>
      <c r="M193" s="43" t="str">
        <f>IF(E22=10,Abwasser!$W$16,"")</f>
        <v/>
      </c>
      <c r="N193" s="43">
        <f t="shared" si="66"/>
        <v>0</v>
      </c>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3"/>
      <c r="BA193" s="43"/>
      <c r="BB193" s="43"/>
      <c r="BC193" s="43"/>
      <c r="BD193" s="43"/>
      <c r="BE193" s="43"/>
      <c r="BF193" s="43"/>
      <c r="BG193" s="43"/>
      <c r="BH193" s="43"/>
      <c r="BI193" s="43"/>
      <c r="BJ193" s="43"/>
      <c r="BK193" s="43"/>
      <c r="BL193" s="43"/>
      <c r="BM193" s="43"/>
      <c r="BN193" s="43"/>
      <c r="BO193" s="43"/>
      <c r="BP193" s="43"/>
      <c r="BQ193" s="43"/>
      <c r="BR193" s="43"/>
      <c r="BS193" s="43"/>
      <c r="BT193" s="43"/>
      <c r="BU193" s="43"/>
      <c r="BV193" s="43"/>
      <c r="BW193" s="43"/>
      <c r="BX193" s="43"/>
      <c r="BY193" s="43"/>
      <c r="BZ193" s="43"/>
      <c r="CA193" s="43"/>
      <c r="CB193" s="43"/>
      <c r="CC193" s="43"/>
      <c r="CD193" s="43"/>
      <c r="CE193" s="43"/>
      <c r="CF193" s="43"/>
      <c r="CG193" s="43"/>
      <c r="CH193" s="43"/>
      <c r="CI193" s="43"/>
      <c r="CJ193" s="43"/>
      <c r="CK193" s="43"/>
      <c r="CL193" s="43"/>
      <c r="CM193" s="43"/>
      <c r="CN193" s="43"/>
      <c r="CO193" s="43"/>
      <c r="CP193" s="43"/>
      <c r="CQ193" s="43"/>
      <c r="CR193" s="43"/>
      <c r="CS193" s="43"/>
      <c r="CT193" s="43"/>
      <c r="CU193" s="43"/>
      <c r="CV193" s="43"/>
      <c r="CW193" s="43"/>
      <c r="CX193" s="43"/>
      <c r="CY193" s="43"/>
      <c r="CZ193" s="43"/>
      <c r="DA193" s="43"/>
      <c r="DB193" s="43"/>
      <c r="DC193" s="43"/>
      <c r="DD193" s="43"/>
      <c r="DE193" s="43"/>
      <c r="DF193" s="43"/>
      <c r="DG193" s="43"/>
      <c r="DH193" s="43"/>
      <c r="DI193" s="43"/>
      <c r="DJ193" s="43"/>
      <c r="DK193" s="43"/>
      <c r="DL193" s="43"/>
      <c r="DM193" s="43"/>
    </row>
    <row r="194" spans="1:117" hidden="1" x14ac:dyDescent="0.2">
      <c r="A194" s="43"/>
      <c r="B194" s="43"/>
      <c r="C194" s="43">
        <v>16</v>
      </c>
      <c r="D194" s="43" t="str">
        <f>IF(E23=1,Abwasser!$W$7,"")</f>
        <v/>
      </c>
      <c r="E194" s="43" t="str">
        <f>IF(E23=2,Abwasser!$W$8,"")</f>
        <v/>
      </c>
      <c r="F194" s="43" t="str">
        <f>IF(E23=3,Abwasser!$W$9,"")</f>
        <v/>
      </c>
      <c r="G194" s="43" t="str">
        <f>IF(E23=4,Abwasser!$W$10,"")</f>
        <v/>
      </c>
      <c r="H194" s="43" t="str">
        <f>IF(E23=5,Abwasser!$W$11,"")</f>
        <v/>
      </c>
      <c r="I194" s="43" t="str">
        <f>IF(E23=6,Abwasser!$W$12,"")</f>
        <v/>
      </c>
      <c r="J194" s="43" t="str">
        <f>IF(E23=7,Abwasser!$W$13,"")</f>
        <v/>
      </c>
      <c r="K194" s="43" t="str">
        <f>IF(E23=8,Abwasser!$W$14,"")</f>
        <v/>
      </c>
      <c r="L194" s="43" t="str">
        <f>IF(E23=9,Abwasser!$W$15,"")</f>
        <v/>
      </c>
      <c r="M194" s="43" t="str">
        <f>IF(E23=10,Abwasser!$W$16,"")</f>
        <v/>
      </c>
      <c r="N194" s="43">
        <f t="shared" si="66"/>
        <v>0</v>
      </c>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3"/>
      <c r="BA194" s="43"/>
      <c r="BB194" s="43"/>
      <c r="BC194" s="43"/>
      <c r="BD194" s="43"/>
      <c r="BE194" s="43"/>
      <c r="BF194" s="43"/>
      <c r="BG194" s="43"/>
      <c r="BH194" s="43"/>
      <c r="BI194" s="43"/>
      <c r="BJ194" s="43"/>
      <c r="BK194" s="43"/>
      <c r="BL194" s="43"/>
      <c r="BM194" s="43"/>
      <c r="BN194" s="43"/>
      <c r="BO194" s="43"/>
      <c r="BP194" s="43"/>
      <c r="BQ194" s="43"/>
      <c r="BR194" s="43"/>
      <c r="BS194" s="43"/>
      <c r="BT194" s="43"/>
      <c r="BU194" s="43"/>
      <c r="BV194" s="43"/>
      <c r="BW194" s="43"/>
      <c r="BX194" s="43"/>
      <c r="BY194" s="43"/>
      <c r="BZ194" s="43"/>
      <c r="CA194" s="43"/>
      <c r="CB194" s="43"/>
      <c r="CC194" s="43"/>
      <c r="CD194" s="43"/>
      <c r="CE194" s="43"/>
      <c r="CF194" s="43"/>
      <c r="CG194" s="43"/>
      <c r="CH194" s="43"/>
      <c r="CI194" s="43"/>
      <c r="CJ194" s="43"/>
      <c r="CK194" s="43"/>
      <c r="CL194" s="43"/>
      <c r="CM194" s="43"/>
      <c r="CN194" s="43"/>
      <c r="CO194" s="43"/>
      <c r="CP194" s="43"/>
      <c r="CQ194" s="43"/>
      <c r="CR194" s="43"/>
      <c r="CS194" s="43"/>
      <c r="CT194" s="43"/>
      <c r="CU194" s="43"/>
      <c r="CV194" s="43"/>
      <c r="CW194" s="43"/>
      <c r="CX194" s="43"/>
      <c r="CY194" s="43"/>
      <c r="CZ194" s="43"/>
      <c r="DA194" s="43"/>
      <c r="DB194" s="43"/>
      <c r="DC194" s="43"/>
      <c r="DD194" s="43"/>
      <c r="DE194" s="43"/>
      <c r="DF194" s="43"/>
      <c r="DG194" s="43"/>
      <c r="DH194" s="43"/>
      <c r="DI194" s="43"/>
      <c r="DJ194" s="43"/>
      <c r="DK194" s="43"/>
      <c r="DL194" s="43"/>
      <c r="DM194" s="43"/>
    </row>
    <row r="195" spans="1:117" hidden="1" x14ac:dyDescent="0.2">
      <c r="A195" s="43"/>
      <c r="B195" s="43"/>
      <c r="C195" s="43">
        <v>17</v>
      </c>
      <c r="D195" s="43" t="str">
        <f>IF(E24=1,Abwasser!$W$7,"")</f>
        <v/>
      </c>
      <c r="E195" s="43" t="str">
        <f>IF(E24=2,Abwasser!$W$8,"")</f>
        <v/>
      </c>
      <c r="F195" s="43" t="str">
        <f>IF(E24=3,Abwasser!$W$9,"")</f>
        <v/>
      </c>
      <c r="G195" s="43" t="str">
        <f>IF(E24=4,Abwasser!$W$10,"")</f>
        <v/>
      </c>
      <c r="H195" s="43" t="str">
        <f>IF(E24=5,Abwasser!$W$11,"")</f>
        <v/>
      </c>
      <c r="I195" s="43" t="str">
        <f>IF(E24=6,Abwasser!$W$12,"")</f>
        <v/>
      </c>
      <c r="J195" s="43" t="str">
        <f>IF(E24=7,Abwasser!$W$13,"")</f>
        <v/>
      </c>
      <c r="K195" s="43" t="str">
        <f>IF(E24=8,Abwasser!$W$14,"")</f>
        <v/>
      </c>
      <c r="L195" s="43" t="str">
        <f>IF(E24=9,Abwasser!$W$15,"")</f>
        <v/>
      </c>
      <c r="M195" s="43" t="str">
        <f>IF(E24=10,Abwasser!$W$16,"")</f>
        <v/>
      </c>
      <c r="N195" s="43">
        <f t="shared" si="66"/>
        <v>0</v>
      </c>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c r="AY195" s="43"/>
      <c r="AZ195" s="43"/>
      <c r="BA195" s="43"/>
      <c r="BB195" s="43"/>
      <c r="BC195" s="43"/>
      <c r="BD195" s="43"/>
      <c r="BE195" s="43"/>
      <c r="BF195" s="43"/>
      <c r="BG195" s="43"/>
      <c r="BH195" s="43"/>
      <c r="BI195" s="43"/>
      <c r="BJ195" s="43"/>
      <c r="BK195" s="43"/>
      <c r="BL195" s="43"/>
      <c r="BM195" s="43"/>
      <c r="BN195" s="43"/>
      <c r="BO195" s="43"/>
      <c r="BP195" s="43"/>
      <c r="BQ195" s="43"/>
      <c r="BR195" s="43"/>
      <c r="BS195" s="43"/>
      <c r="BT195" s="43"/>
      <c r="BU195" s="43"/>
      <c r="BV195" s="43"/>
      <c r="BW195" s="43"/>
      <c r="BX195" s="43"/>
      <c r="BY195" s="43"/>
      <c r="BZ195" s="43"/>
      <c r="CA195" s="43"/>
      <c r="CB195" s="43"/>
      <c r="CC195" s="43"/>
      <c r="CD195" s="43"/>
      <c r="CE195" s="43"/>
      <c r="CF195" s="43"/>
      <c r="CG195" s="43"/>
      <c r="CH195" s="43"/>
      <c r="CI195" s="43"/>
      <c r="CJ195" s="43"/>
      <c r="CK195" s="43"/>
      <c r="CL195" s="43"/>
      <c r="CM195" s="43"/>
      <c r="CN195" s="43"/>
      <c r="CO195" s="43"/>
      <c r="CP195" s="43"/>
      <c r="CQ195" s="43"/>
      <c r="CR195" s="43"/>
      <c r="CS195" s="43"/>
      <c r="CT195" s="43"/>
      <c r="CU195" s="43"/>
      <c r="CV195" s="43"/>
      <c r="CW195" s="43"/>
      <c r="CX195" s="43"/>
      <c r="CY195" s="43"/>
      <c r="CZ195" s="43"/>
      <c r="DA195" s="43"/>
      <c r="DB195" s="43"/>
      <c r="DC195" s="43"/>
      <c r="DD195" s="43"/>
      <c r="DE195" s="43"/>
      <c r="DF195" s="43"/>
      <c r="DG195" s="43"/>
      <c r="DH195" s="43"/>
      <c r="DI195" s="43"/>
      <c r="DJ195" s="43"/>
      <c r="DK195" s="43"/>
      <c r="DL195" s="43"/>
      <c r="DM195" s="43"/>
    </row>
    <row r="196" spans="1:117" hidden="1" x14ac:dyDescent="0.2">
      <c r="A196" s="43"/>
      <c r="B196" s="43"/>
      <c r="C196" s="43">
        <v>18</v>
      </c>
      <c r="D196" s="43" t="str">
        <f>IF(E25=1,Abwasser!$W$7,"")</f>
        <v/>
      </c>
      <c r="E196" s="43" t="str">
        <f>IF(E25=2,Abwasser!$W$8,"")</f>
        <v/>
      </c>
      <c r="F196" s="43" t="str">
        <f>IF(E25=3,Abwasser!$W$9,"")</f>
        <v/>
      </c>
      <c r="G196" s="43" t="str">
        <f>IF(E25=4,Abwasser!$W$10,"")</f>
        <v/>
      </c>
      <c r="H196" s="43" t="str">
        <f>IF(E25=5,Abwasser!$W$11,"")</f>
        <v/>
      </c>
      <c r="I196" s="43" t="str">
        <f>IF(E25=6,Abwasser!$W$12,"")</f>
        <v/>
      </c>
      <c r="J196" s="43" t="str">
        <f>IF(E25=7,Abwasser!$W$13,"")</f>
        <v/>
      </c>
      <c r="K196" s="43" t="str">
        <f>IF(E25=8,Abwasser!$W$14,"")</f>
        <v/>
      </c>
      <c r="L196" s="43" t="str">
        <f>IF(E25=9,Abwasser!$W$15,"")</f>
        <v/>
      </c>
      <c r="M196" s="43" t="str">
        <f>IF(E25=10,Abwasser!$W$16,"")</f>
        <v/>
      </c>
      <c r="N196" s="43">
        <f t="shared" si="66"/>
        <v>0</v>
      </c>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c r="AZ196" s="43"/>
      <c r="BA196" s="43"/>
      <c r="BB196" s="43"/>
      <c r="BC196" s="43"/>
      <c r="BD196" s="43"/>
      <c r="BE196" s="43"/>
      <c r="BF196" s="43"/>
      <c r="BG196" s="43"/>
      <c r="BH196" s="43"/>
      <c r="BI196" s="43"/>
      <c r="BJ196" s="43"/>
      <c r="BK196" s="43"/>
      <c r="BL196" s="43"/>
      <c r="BM196" s="43"/>
      <c r="BN196" s="43"/>
      <c r="BO196" s="43"/>
      <c r="BP196" s="43"/>
      <c r="BQ196" s="43"/>
      <c r="BR196" s="43"/>
      <c r="BS196" s="43"/>
      <c r="BT196" s="43"/>
      <c r="BU196" s="43"/>
      <c r="BV196" s="43"/>
      <c r="BW196" s="43"/>
      <c r="BX196" s="43"/>
      <c r="BY196" s="43"/>
      <c r="BZ196" s="43"/>
      <c r="CA196" s="43"/>
      <c r="CB196" s="43"/>
      <c r="CC196" s="43"/>
      <c r="CD196" s="43"/>
      <c r="CE196" s="43"/>
      <c r="CF196" s="43"/>
      <c r="CG196" s="43"/>
      <c r="CH196" s="43"/>
      <c r="CI196" s="43"/>
      <c r="CJ196" s="43"/>
      <c r="CK196" s="43"/>
      <c r="CL196" s="43"/>
      <c r="CM196" s="43"/>
      <c r="CN196" s="43"/>
      <c r="CO196" s="43"/>
      <c r="CP196" s="43"/>
      <c r="CQ196" s="43"/>
      <c r="CR196" s="43"/>
      <c r="CS196" s="43"/>
      <c r="CT196" s="43"/>
      <c r="CU196" s="43"/>
      <c r="CV196" s="43"/>
      <c r="CW196" s="43"/>
      <c r="CX196" s="43"/>
      <c r="CY196" s="43"/>
      <c r="CZ196" s="43"/>
      <c r="DA196" s="43"/>
      <c r="DB196" s="43"/>
      <c r="DC196" s="43"/>
      <c r="DD196" s="43"/>
      <c r="DE196" s="43"/>
      <c r="DF196" s="43"/>
      <c r="DG196" s="43"/>
      <c r="DH196" s="43"/>
      <c r="DI196" s="43"/>
      <c r="DJ196" s="43"/>
      <c r="DK196" s="43"/>
      <c r="DL196" s="43"/>
      <c r="DM196" s="43"/>
    </row>
    <row r="197" spans="1:117" hidden="1" x14ac:dyDescent="0.2">
      <c r="A197" s="43"/>
      <c r="B197" s="43"/>
      <c r="C197" s="43">
        <v>19</v>
      </c>
      <c r="D197" s="43" t="str">
        <f>IF(E26=1,Abwasser!$W$7,"")</f>
        <v/>
      </c>
      <c r="E197" s="43" t="str">
        <f>IF(E26=2,Abwasser!$W$8,"")</f>
        <v/>
      </c>
      <c r="F197" s="43" t="str">
        <f>IF(E26=3,Abwasser!$W$9,"")</f>
        <v/>
      </c>
      <c r="G197" s="43" t="str">
        <f>IF(E26=4,Abwasser!$W$10,"")</f>
        <v/>
      </c>
      <c r="H197" s="43" t="str">
        <f>IF(E26=5,Abwasser!$W$11,"")</f>
        <v/>
      </c>
      <c r="I197" s="43" t="str">
        <f>IF(E26=6,Abwasser!$W$12,"")</f>
        <v/>
      </c>
      <c r="J197" s="43" t="str">
        <f>IF(E26=7,Abwasser!$W$13,"")</f>
        <v/>
      </c>
      <c r="K197" s="43" t="str">
        <f>IF(E26=8,Abwasser!$W$14,"")</f>
        <v/>
      </c>
      <c r="L197" s="43" t="str">
        <f>IF(E26=9,Abwasser!$W$15,"")</f>
        <v/>
      </c>
      <c r="M197" s="43" t="str">
        <f>IF(E26=10,Abwasser!$W$16,"")</f>
        <v/>
      </c>
      <c r="N197" s="43">
        <f t="shared" si="66"/>
        <v>0</v>
      </c>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3"/>
      <c r="BA197" s="43"/>
      <c r="BB197" s="43"/>
      <c r="BC197" s="43"/>
      <c r="BD197" s="43"/>
      <c r="BE197" s="43"/>
      <c r="BF197" s="43"/>
      <c r="BG197" s="43"/>
      <c r="BH197" s="43"/>
      <c r="BI197" s="43"/>
      <c r="BJ197" s="43"/>
      <c r="BK197" s="43"/>
      <c r="BL197" s="43"/>
      <c r="BM197" s="43"/>
      <c r="BN197" s="43"/>
      <c r="BO197" s="43"/>
      <c r="BP197" s="43"/>
      <c r="BQ197" s="43"/>
      <c r="BR197" s="43"/>
      <c r="BS197" s="43"/>
      <c r="BT197" s="43"/>
      <c r="BU197" s="43"/>
      <c r="BV197" s="43"/>
      <c r="BW197" s="43"/>
      <c r="BX197" s="43"/>
      <c r="BY197" s="43"/>
      <c r="BZ197" s="43"/>
      <c r="CA197" s="43"/>
      <c r="CB197" s="43"/>
      <c r="CC197" s="43"/>
      <c r="CD197" s="43"/>
      <c r="CE197" s="43"/>
      <c r="CF197" s="43"/>
      <c r="CG197" s="43"/>
      <c r="CH197" s="43"/>
      <c r="CI197" s="43"/>
      <c r="CJ197" s="43"/>
      <c r="CK197" s="43"/>
      <c r="CL197" s="43"/>
      <c r="CM197" s="43"/>
      <c r="CN197" s="43"/>
      <c r="CO197" s="43"/>
      <c r="CP197" s="43"/>
      <c r="CQ197" s="43"/>
      <c r="CR197" s="43"/>
      <c r="CS197" s="43"/>
      <c r="CT197" s="43"/>
      <c r="CU197" s="43"/>
      <c r="CV197" s="43"/>
      <c r="CW197" s="43"/>
      <c r="CX197" s="43"/>
      <c r="CY197" s="43"/>
      <c r="CZ197" s="43"/>
      <c r="DA197" s="43"/>
      <c r="DB197" s="43"/>
      <c r="DC197" s="43"/>
      <c r="DD197" s="43"/>
      <c r="DE197" s="43"/>
      <c r="DF197" s="43"/>
      <c r="DG197" s="43"/>
      <c r="DH197" s="43"/>
      <c r="DI197" s="43"/>
      <c r="DJ197" s="43"/>
      <c r="DK197" s="43"/>
      <c r="DL197" s="43"/>
      <c r="DM197" s="43"/>
    </row>
    <row r="198" spans="1:117" hidden="1" x14ac:dyDescent="0.2">
      <c r="A198" s="43"/>
      <c r="B198" s="43"/>
      <c r="C198" s="43">
        <v>20</v>
      </c>
      <c r="D198" s="43" t="str">
        <f>IF(E27=1,Abwasser!$W$7,"")</f>
        <v/>
      </c>
      <c r="E198" s="43" t="str">
        <f>IF(E27=2,Abwasser!$W$8,"")</f>
        <v/>
      </c>
      <c r="F198" s="43" t="str">
        <f>IF(E27=3,Abwasser!$W$9,"")</f>
        <v/>
      </c>
      <c r="G198" s="43" t="str">
        <f>IF(E27=4,Abwasser!$W$10,"")</f>
        <v/>
      </c>
      <c r="H198" s="43" t="str">
        <f>IF(E27=5,Abwasser!$W$11,"")</f>
        <v/>
      </c>
      <c r="I198" s="43" t="str">
        <f>IF(E27=6,Abwasser!$W$12,"")</f>
        <v/>
      </c>
      <c r="J198" s="43" t="str">
        <f>IF(E27=7,Abwasser!$W$13,"")</f>
        <v/>
      </c>
      <c r="K198" s="43" t="str">
        <f>IF(E27=8,Abwasser!$W$14,"")</f>
        <v/>
      </c>
      <c r="L198" s="43" t="str">
        <f>IF(E27=9,Abwasser!$W$15,"")</f>
        <v/>
      </c>
      <c r="M198" s="43" t="str">
        <f>IF(E27=10,Abwasser!$W$16,"")</f>
        <v/>
      </c>
      <c r="N198" s="43">
        <f t="shared" si="66"/>
        <v>0</v>
      </c>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3"/>
      <c r="BA198" s="43"/>
      <c r="BB198" s="43"/>
      <c r="BC198" s="43"/>
      <c r="BD198" s="43"/>
      <c r="BE198" s="43"/>
      <c r="BF198" s="43"/>
      <c r="BG198" s="43"/>
      <c r="BH198" s="43"/>
      <c r="BI198" s="43"/>
      <c r="BJ198" s="43"/>
      <c r="BK198" s="43"/>
      <c r="BL198" s="43"/>
      <c r="BM198" s="43"/>
      <c r="BN198" s="43"/>
      <c r="BO198" s="43"/>
      <c r="BP198" s="43"/>
      <c r="BQ198" s="43"/>
      <c r="BR198" s="43"/>
      <c r="BS198" s="43"/>
      <c r="BT198" s="43"/>
      <c r="BU198" s="43"/>
      <c r="BV198" s="43"/>
      <c r="BW198" s="43"/>
      <c r="BX198" s="43"/>
      <c r="BY198" s="43"/>
      <c r="BZ198" s="43"/>
      <c r="CA198" s="43"/>
      <c r="CB198" s="43"/>
      <c r="CC198" s="43"/>
      <c r="CD198" s="43"/>
      <c r="CE198" s="43"/>
      <c r="CF198" s="43"/>
      <c r="CG198" s="43"/>
      <c r="CH198" s="43"/>
      <c r="CI198" s="43"/>
      <c r="CJ198" s="43"/>
      <c r="CK198" s="43"/>
      <c r="CL198" s="43"/>
      <c r="CM198" s="43"/>
      <c r="CN198" s="43"/>
      <c r="CO198" s="43"/>
      <c r="CP198" s="43"/>
      <c r="CQ198" s="43"/>
      <c r="CR198" s="43"/>
      <c r="CS198" s="43"/>
      <c r="CT198" s="43"/>
      <c r="CU198" s="43"/>
      <c r="CV198" s="43"/>
      <c r="CW198" s="43"/>
      <c r="CX198" s="43"/>
      <c r="CY198" s="43"/>
      <c r="CZ198" s="43"/>
      <c r="DA198" s="43"/>
      <c r="DB198" s="43"/>
      <c r="DC198" s="43"/>
      <c r="DD198" s="43"/>
      <c r="DE198" s="43"/>
      <c r="DF198" s="43"/>
      <c r="DG198" s="43"/>
      <c r="DH198" s="43"/>
      <c r="DI198" s="43"/>
      <c r="DJ198" s="43"/>
      <c r="DK198" s="43"/>
      <c r="DL198" s="43"/>
      <c r="DM198" s="43"/>
    </row>
    <row r="199" spans="1:117" hidden="1" x14ac:dyDescent="0.2">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3"/>
      <c r="BA199" s="43"/>
      <c r="BB199" s="43"/>
      <c r="BC199" s="43"/>
      <c r="BD199" s="43"/>
      <c r="BE199" s="43"/>
      <c r="BF199" s="43"/>
      <c r="BG199" s="43"/>
      <c r="BH199" s="43"/>
      <c r="BI199" s="43"/>
      <c r="BJ199" s="43"/>
      <c r="BK199" s="43"/>
      <c r="BL199" s="43"/>
      <c r="BM199" s="43"/>
      <c r="BN199" s="43"/>
      <c r="BO199" s="43"/>
      <c r="BP199" s="43"/>
      <c r="BQ199" s="43"/>
      <c r="BR199" s="43"/>
      <c r="BS199" s="43"/>
      <c r="BT199" s="43"/>
      <c r="BU199" s="43"/>
      <c r="BV199" s="43"/>
      <c r="BW199" s="43"/>
      <c r="BX199" s="43"/>
      <c r="BY199" s="43"/>
      <c r="BZ199" s="43"/>
      <c r="CA199" s="43"/>
      <c r="CB199" s="43"/>
      <c r="CC199" s="43"/>
      <c r="CD199" s="43"/>
      <c r="CE199" s="43"/>
      <c r="CF199" s="43"/>
      <c r="CG199" s="43"/>
      <c r="CH199" s="43"/>
      <c r="CI199" s="43"/>
      <c r="CJ199" s="43"/>
      <c r="CK199" s="43"/>
      <c r="CL199" s="43"/>
      <c r="CM199" s="43"/>
      <c r="CN199" s="43"/>
      <c r="CO199" s="43"/>
      <c r="CP199" s="43"/>
      <c r="CQ199" s="43"/>
      <c r="CR199" s="43"/>
      <c r="CS199" s="43"/>
      <c r="CT199" s="43"/>
      <c r="CU199" s="43"/>
      <c r="CV199" s="43"/>
      <c r="CW199" s="43"/>
      <c r="CX199" s="43"/>
      <c r="CY199" s="43"/>
      <c r="CZ199" s="43"/>
      <c r="DA199" s="43"/>
      <c r="DB199" s="43"/>
      <c r="DC199" s="43"/>
      <c r="DD199" s="43"/>
      <c r="DE199" s="43"/>
      <c r="DF199" s="43"/>
      <c r="DG199" s="43"/>
      <c r="DH199" s="43"/>
      <c r="DI199" s="43"/>
      <c r="DJ199" s="43"/>
      <c r="DK199" s="43"/>
      <c r="DL199" s="43"/>
      <c r="DM199" s="43"/>
    </row>
    <row r="200" spans="1:117" hidden="1" x14ac:dyDescent="0.2">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3"/>
      <c r="AZ200" s="43"/>
      <c r="BA200" s="43"/>
      <c r="BB200" s="43"/>
      <c r="BC200" s="43"/>
      <c r="BD200" s="43"/>
      <c r="BE200" s="43"/>
      <c r="BF200" s="43"/>
      <c r="BG200" s="43"/>
      <c r="BH200" s="43"/>
      <c r="BI200" s="43"/>
      <c r="BJ200" s="43"/>
      <c r="BK200" s="43"/>
      <c r="BL200" s="43"/>
      <c r="BM200" s="43"/>
      <c r="BN200" s="43"/>
      <c r="BO200" s="43"/>
      <c r="BP200" s="43"/>
      <c r="BQ200" s="43"/>
      <c r="BR200" s="43"/>
      <c r="BS200" s="43"/>
      <c r="BT200" s="43"/>
      <c r="BU200" s="43"/>
      <c r="BV200" s="43"/>
      <c r="BW200" s="43"/>
      <c r="BX200" s="43"/>
      <c r="BY200" s="43"/>
      <c r="BZ200" s="43"/>
      <c r="CA200" s="43"/>
      <c r="CB200" s="43"/>
      <c r="CC200" s="43"/>
      <c r="CD200" s="43"/>
      <c r="CE200" s="43"/>
      <c r="CF200" s="43"/>
      <c r="CG200" s="43"/>
      <c r="CH200" s="43"/>
      <c r="CI200" s="43"/>
      <c r="CJ200" s="43"/>
      <c r="CK200" s="43"/>
      <c r="CL200" s="43"/>
      <c r="CM200" s="43"/>
      <c r="CN200" s="43"/>
      <c r="CO200" s="43"/>
      <c r="CP200" s="43"/>
      <c r="CQ200" s="43"/>
      <c r="CR200" s="43"/>
      <c r="CS200" s="43"/>
      <c r="CT200" s="43"/>
      <c r="CU200" s="43"/>
      <c r="CV200" s="43"/>
      <c r="CW200" s="43"/>
      <c r="CX200" s="43"/>
      <c r="CY200" s="43"/>
      <c r="CZ200" s="43"/>
      <c r="DA200" s="43"/>
      <c r="DB200" s="43"/>
      <c r="DC200" s="43"/>
      <c r="DD200" s="43"/>
      <c r="DE200" s="43"/>
      <c r="DF200" s="43"/>
      <c r="DG200" s="43"/>
      <c r="DH200" s="43"/>
      <c r="DI200" s="43"/>
      <c r="DJ200" s="43"/>
      <c r="DK200" s="43"/>
      <c r="DL200" s="43"/>
      <c r="DM200" s="43"/>
    </row>
    <row r="201" spans="1:117" hidden="1" x14ac:dyDescent="0.2">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3"/>
      <c r="BA201" s="43"/>
      <c r="BB201" s="43"/>
      <c r="BC201" s="43"/>
      <c r="BD201" s="43"/>
      <c r="BE201" s="43"/>
      <c r="BF201" s="43"/>
      <c r="BG201" s="43"/>
      <c r="BH201" s="43"/>
      <c r="BI201" s="43"/>
      <c r="BJ201" s="43"/>
      <c r="BK201" s="43"/>
      <c r="BL201" s="43"/>
      <c r="BM201" s="43"/>
      <c r="BN201" s="43"/>
      <c r="BO201" s="43"/>
      <c r="BP201" s="43"/>
      <c r="BQ201" s="43"/>
      <c r="BR201" s="43"/>
      <c r="BS201" s="43"/>
      <c r="BT201" s="43"/>
      <c r="BU201" s="43"/>
      <c r="BV201" s="43"/>
      <c r="BW201" s="43"/>
      <c r="BX201" s="43"/>
      <c r="BY201" s="43"/>
      <c r="BZ201" s="43"/>
      <c r="CA201" s="43"/>
      <c r="CB201" s="43"/>
      <c r="CC201" s="43"/>
      <c r="CD201" s="43"/>
      <c r="CE201" s="43"/>
      <c r="CF201" s="43"/>
      <c r="CG201" s="43"/>
      <c r="CH201" s="43"/>
      <c r="CI201" s="43"/>
      <c r="CJ201" s="43"/>
      <c r="CK201" s="43"/>
      <c r="CL201" s="43"/>
      <c r="CM201" s="43"/>
      <c r="CN201" s="43"/>
      <c r="CO201" s="43"/>
      <c r="CP201" s="43"/>
      <c r="CQ201" s="43"/>
      <c r="CR201" s="43"/>
      <c r="CS201" s="43"/>
      <c r="CT201" s="43"/>
      <c r="CU201" s="43"/>
      <c r="CV201" s="43"/>
      <c r="CW201" s="43"/>
      <c r="CX201" s="43"/>
      <c r="CY201" s="43"/>
      <c r="CZ201" s="43"/>
      <c r="DA201" s="43"/>
      <c r="DB201" s="43"/>
      <c r="DC201" s="43"/>
      <c r="DD201" s="43"/>
      <c r="DE201" s="43"/>
      <c r="DF201" s="43"/>
      <c r="DG201" s="43"/>
      <c r="DH201" s="43"/>
      <c r="DI201" s="43"/>
      <c r="DJ201" s="43"/>
      <c r="DK201" s="43"/>
      <c r="DL201" s="43"/>
      <c r="DM201" s="43"/>
    </row>
    <row r="202" spans="1:117" hidden="1" x14ac:dyDescent="0.2">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3"/>
      <c r="BA202" s="43"/>
      <c r="BB202" s="43"/>
      <c r="BC202" s="43"/>
      <c r="BD202" s="43"/>
      <c r="BE202" s="43"/>
      <c r="BF202" s="43"/>
      <c r="BG202" s="43"/>
      <c r="BH202" s="43"/>
      <c r="BI202" s="43"/>
      <c r="BJ202" s="43"/>
      <c r="BK202" s="43"/>
      <c r="BL202" s="43"/>
      <c r="BM202" s="43"/>
      <c r="BN202" s="43"/>
      <c r="BO202" s="43"/>
      <c r="BP202" s="43"/>
      <c r="BQ202" s="43"/>
      <c r="BR202" s="43"/>
      <c r="BS202" s="43"/>
      <c r="BT202" s="43"/>
      <c r="BU202" s="43"/>
      <c r="BV202" s="43"/>
      <c r="BW202" s="43"/>
      <c r="BX202" s="43"/>
      <c r="BY202" s="43"/>
      <c r="BZ202" s="43"/>
      <c r="CA202" s="43"/>
      <c r="CB202" s="43"/>
      <c r="CC202" s="43"/>
      <c r="CD202" s="43"/>
      <c r="CE202" s="43"/>
      <c r="CF202" s="43"/>
      <c r="CG202" s="43"/>
      <c r="CH202" s="43"/>
      <c r="CI202" s="43"/>
      <c r="CJ202" s="43"/>
      <c r="CK202" s="43"/>
      <c r="CL202" s="43"/>
      <c r="CM202" s="43"/>
      <c r="CN202" s="43"/>
      <c r="CO202" s="43"/>
      <c r="CP202" s="43"/>
      <c r="CQ202" s="43"/>
      <c r="CR202" s="43"/>
      <c r="CS202" s="43"/>
      <c r="CT202" s="43"/>
      <c r="CU202" s="43"/>
      <c r="CV202" s="43"/>
      <c r="CW202" s="43"/>
      <c r="CX202" s="43"/>
      <c r="CY202" s="43"/>
      <c r="CZ202" s="43"/>
      <c r="DA202" s="43"/>
      <c r="DB202" s="43"/>
      <c r="DC202" s="43"/>
      <c r="DD202" s="43"/>
      <c r="DE202" s="43"/>
      <c r="DF202" s="43"/>
      <c r="DG202" s="43"/>
      <c r="DH202" s="43"/>
      <c r="DI202" s="43"/>
      <c r="DJ202" s="43"/>
      <c r="DK202" s="43"/>
      <c r="DL202" s="43"/>
      <c r="DM202" s="43"/>
    </row>
    <row r="203" spans="1:117" hidden="1" x14ac:dyDescent="0.2">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43"/>
      <c r="AY203" s="43"/>
      <c r="AZ203" s="43"/>
      <c r="BA203" s="43"/>
      <c r="BB203" s="43"/>
      <c r="BC203" s="43"/>
      <c r="BD203" s="43"/>
      <c r="BE203" s="43"/>
      <c r="BF203" s="43"/>
      <c r="BG203" s="43"/>
      <c r="BH203" s="43"/>
      <c r="BI203" s="43"/>
      <c r="BJ203" s="43"/>
      <c r="BK203" s="43"/>
      <c r="BL203" s="43"/>
      <c r="BM203" s="43"/>
      <c r="BN203" s="43"/>
      <c r="BO203" s="43"/>
      <c r="BP203" s="43"/>
      <c r="BQ203" s="43"/>
      <c r="BR203" s="43"/>
      <c r="BS203" s="43"/>
      <c r="BT203" s="43"/>
      <c r="BU203" s="43"/>
      <c r="BV203" s="43"/>
      <c r="BW203" s="43"/>
      <c r="BX203" s="43"/>
      <c r="BY203" s="43"/>
      <c r="BZ203" s="43"/>
      <c r="CA203" s="43"/>
      <c r="CB203" s="43"/>
      <c r="CC203" s="43"/>
      <c r="CD203" s="43"/>
      <c r="CE203" s="43"/>
      <c r="CF203" s="43"/>
      <c r="CG203" s="43"/>
      <c r="CH203" s="43"/>
      <c r="CI203" s="43"/>
      <c r="CJ203" s="43"/>
      <c r="CK203" s="43"/>
      <c r="CL203" s="43"/>
      <c r="CM203" s="43"/>
      <c r="CN203" s="43"/>
      <c r="CO203" s="43"/>
      <c r="CP203" s="43"/>
      <c r="CQ203" s="43"/>
      <c r="CR203" s="43"/>
      <c r="CS203" s="43"/>
      <c r="CT203" s="43"/>
      <c r="CU203" s="43"/>
      <c r="CV203" s="43"/>
      <c r="CW203" s="43"/>
      <c r="CX203" s="43"/>
      <c r="CY203" s="43"/>
      <c r="CZ203" s="43"/>
      <c r="DA203" s="43"/>
      <c r="DB203" s="43"/>
      <c r="DC203" s="43"/>
      <c r="DD203" s="43"/>
      <c r="DE203" s="43"/>
      <c r="DF203" s="43"/>
      <c r="DG203" s="43"/>
      <c r="DH203" s="43"/>
      <c r="DI203" s="43"/>
      <c r="DJ203" s="43"/>
      <c r="DK203" s="43"/>
      <c r="DL203" s="43"/>
      <c r="DM203" s="43"/>
    </row>
    <row r="204" spans="1:117" hidden="1" x14ac:dyDescent="0.2">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3"/>
      <c r="BA204" s="43"/>
      <c r="BB204" s="43"/>
      <c r="BC204" s="43"/>
      <c r="BD204" s="43"/>
      <c r="BE204" s="43"/>
      <c r="BF204" s="43"/>
      <c r="BG204" s="43"/>
      <c r="BH204" s="43"/>
      <c r="BI204" s="43"/>
      <c r="BJ204" s="43"/>
      <c r="BK204" s="43"/>
      <c r="BL204" s="43"/>
      <c r="BM204" s="43"/>
      <c r="BN204" s="43"/>
      <c r="BO204" s="43"/>
      <c r="BP204" s="43"/>
      <c r="BQ204" s="43"/>
      <c r="BR204" s="43"/>
      <c r="BS204" s="43"/>
      <c r="BT204" s="43"/>
      <c r="BU204" s="43"/>
      <c r="BV204" s="43"/>
      <c r="BW204" s="43"/>
      <c r="BX204" s="43"/>
      <c r="BY204" s="43"/>
      <c r="BZ204" s="43"/>
      <c r="CA204" s="43"/>
      <c r="CB204" s="43"/>
      <c r="CC204" s="43"/>
      <c r="CD204" s="43"/>
      <c r="CE204" s="43"/>
      <c r="CF204" s="43"/>
      <c r="CG204" s="43"/>
      <c r="CH204" s="43"/>
      <c r="CI204" s="43"/>
      <c r="CJ204" s="43"/>
      <c r="CK204" s="43"/>
      <c r="CL204" s="43"/>
      <c r="CM204" s="43"/>
      <c r="CN204" s="43"/>
      <c r="CO204" s="43"/>
      <c r="CP204" s="43"/>
      <c r="CQ204" s="43"/>
      <c r="CR204" s="43"/>
      <c r="CS204" s="43"/>
      <c r="CT204" s="43"/>
      <c r="CU204" s="43"/>
      <c r="CV204" s="43"/>
      <c r="CW204" s="43"/>
      <c r="CX204" s="43"/>
      <c r="CY204" s="43"/>
      <c r="CZ204" s="43"/>
      <c r="DA204" s="43"/>
      <c r="DB204" s="43"/>
      <c r="DC204" s="43"/>
      <c r="DD204" s="43"/>
      <c r="DE204" s="43"/>
      <c r="DF204" s="43"/>
      <c r="DG204" s="43"/>
      <c r="DH204" s="43"/>
      <c r="DI204" s="43"/>
      <c r="DJ204" s="43"/>
      <c r="DK204" s="43"/>
      <c r="DL204" s="43"/>
      <c r="DM204" s="43"/>
    </row>
    <row r="205" spans="1:117" hidden="1" x14ac:dyDescent="0.2">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3"/>
      <c r="BA205" s="43"/>
      <c r="BB205" s="43"/>
      <c r="BC205" s="43"/>
      <c r="BD205" s="43"/>
      <c r="BE205" s="43"/>
      <c r="BF205" s="43"/>
      <c r="BG205" s="43"/>
      <c r="BH205" s="43"/>
      <c r="BI205" s="43"/>
      <c r="BJ205" s="43"/>
      <c r="BK205" s="43"/>
      <c r="BL205" s="43"/>
      <c r="BM205" s="43"/>
      <c r="BN205" s="43"/>
      <c r="BO205" s="43"/>
      <c r="BP205" s="43"/>
      <c r="BQ205" s="43"/>
      <c r="BR205" s="43"/>
      <c r="BS205" s="43"/>
      <c r="BT205" s="43"/>
      <c r="BU205" s="43"/>
      <c r="BV205" s="43"/>
      <c r="BW205" s="43"/>
      <c r="BX205" s="43"/>
      <c r="BY205" s="43"/>
      <c r="BZ205" s="43"/>
      <c r="CA205" s="43"/>
      <c r="CB205" s="43"/>
      <c r="CC205" s="43"/>
      <c r="CD205" s="43"/>
      <c r="CE205" s="43"/>
      <c r="CF205" s="43"/>
      <c r="CG205" s="43"/>
      <c r="CH205" s="43"/>
      <c r="CI205" s="43"/>
      <c r="CJ205" s="43"/>
      <c r="CK205" s="43"/>
      <c r="CL205" s="43"/>
      <c r="CM205" s="43"/>
      <c r="CN205" s="43"/>
      <c r="CO205" s="43"/>
      <c r="CP205" s="43"/>
      <c r="CQ205" s="43"/>
      <c r="CR205" s="43"/>
      <c r="CS205" s="43"/>
      <c r="CT205" s="43"/>
      <c r="CU205" s="43"/>
      <c r="CV205" s="43"/>
      <c r="CW205" s="43"/>
      <c r="CX205" s="43"/>
      <c r="CY205" s="43"/>
      <c r="CZ205" s="43"/>
      <c r="DA205" s="43"/>
      <c r="DB205" s="43"/>
      <c r="DC205" s="43"/>
      <c r="DD205" s="43"/>
      <c r="DE205" s="43"/>
      <c r="DF205" s="43"/>
      <c r="DG205" s="43"/>
      <c r="DH205" s="43"/>
      <c r="DI205" s="43"/>
      <c r="DJ205" s="43"/>
      <c r="DK205" s="43"/>
      <c r="DL205" s="43"/>
      <c r="DM205" s="43"/>
    </row>
    <row r="206" spans="1:117" hidden="1" x14ac:dyDescent="0.2">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3"/>
      <c r="BA206" s="43"/>
      <c r="BB206" s="43"/>
      <c r="BC206" s="43"/>
      <c r="BD206" s="43"/>
      <c r="BE206" s="43"/>
      <c r="BF206" s="43"/>
      <c r="BG206" s="43"/>
      <c r="BH206" s="43"/>
      <c r="BI206" s="43"/>
      <c r="BJ206" s="43"/>
      <c r="BK206" s="43"/>
      <c r="BL206" s="43"/>
      <c r="BM206" s="43"/>
      <c r="BN206" s="43"/>
      <c r="BO206" s="43"/>
      <c r="BP206" s="43"/>
      <c r="BQ206" s="43"/>
      <c r="BR206" s="43"/>
      <c r="BS206" s="43"/>
      <c r="BT206" s="43"/>
      <c r="BU206" s="43"/>
      <c r="BV206" s="43"/>
      <c r="BW206" s="43"/>
      <c r="BX206" s="43"/>
      <c r="BY206" s="43"/>
      <c r="BZ206" s="43"/>
      <c r="CA206" s="43"/>
      <c r="CB206" s="43"/>
      <c r="CC206" s="43"/>
      <c r="CD206" s="43"/>
      <c r="CE206" s="43"/>
      <c r="CF206" s="43"/>
      <c r="CG206" s="43"/>
      <c r="CH206" s="43"/>
      <c r="CI206" s="43"/>
      <c r="CJ206" s="43"/>
      <c r="CK206" s="43"/>
      <c r="CL206" s="43"/>
      <c r="CM206" s="43"/>
      <c r="CN206" s="43"/>
      <c r="CO206" s="43"/>
      <c r="CP206" s="43"/>
      <c r="CQ206" s="43"/>
      <c r="CR206" s="43"/>
      <c r="CS206" s="43"/>
      <c r="CT206" s="43"/>
      <c r="CU206" s="43"/>
      <c r="CV206" s="43"/>
      <c r="CW206" s="43"/>
      <c r="CX206" s="43"/>
      <c r="CY206" s="43"/>
      <c r="CZ206" s="43"/>
      <c r="DA206" s="43"/>
      <c r="DB206" s="43"/>
      <c r="DC206" s="43"/>
      <c r="DD206" s="43"/>
      <c r="DE206" s="43"/>
      <c r="DF206" s="43"/>
      <c r="DG206" s="43"/>
      <c r="DH206" s="43"/>
      <c r="DI206" s="43"/>
      <c r="DJ206" s="43"/>
      <c r="DK206" s="43"/>
      <c r="DL206" s="43"/>
      <c r="DM206" s="43"/>
    </row>
    <row r="207" spans="1:117" hidden="1" x14ac:dyDescent="0.2">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3"/>
      <c r="BA207" s="43"/>
      <c r="BB207" s="43"/>
      <c r="BC207" s="43"/>
      <c r="BD207" s="43"/>
      <c r="BE207" s="43"/>
      <c r="BF207" s="43"/>
      <c r="BG207" s="43"/>
      <c r="BH207" s="43"/>
      <c r="BI207" s="43"/>
      <c r="BJ207" s="43"/>
      <c r="BK207" s="43"/>
      <c r="BL207" s="43"/>
      <c r="BM207" s="43"/>
      <c r="BN207" s="43"/>
      <c r="BO207" s="43"/>
      <c r="BP207" s="43"/>
      <c r="BQ207" s="43"/>
      <c r="BR207" s="43"/>
      <c r="BS207" s="43"/>
      <c r="BT207" s="43"/>
      <c r="BU207" s="43"/>
      <c r="BV207" s="43"/>
      <c r="BW207" s="43"/>
      <c r="BX207" s="43"/>
      <c r="BY207" s="43"/>
      <c r="BZ207" s="43"/>
      <c r="CA207" s="43"/>
      <c r="CB207" s="43"/>
      <c r="CC207" s="43"/>
      <c r="CD207" s="43"/>
      <c r="CE207" s="43"/>
      <c r="CF207" s="43"/>
      <c r="CG207" s="43"/>
      <c r="CH207" s="43"/>
      <c r="CI207" s="43"/>
      <c r="CJ207" s="43"/>
      <c r="CK207" s="43"/>
      <c r="CL207" s="43"/>
      <c r="CM207" s="43"/>
      <c r="CN207" s="43"/>
      <c r="CO207" s="43"/>
      <c r="CP207" s="43"/>
      <c r="CQ207" s="43"/>
      <c r="CR207" s="43"/>
      <c r="CS207" s="43"/>
      <c r="CT207" s="43"/>
      <c r="CU207" s="43"/>
      <c r="CV207" s="43"/>
      <c r="CW207" s="43"/>
      <c r="CX207" s="43"/>
      <c r="CY207" s="43"/>
      <c r="CZ207" s="43"/>
      <c r="DA207" s="43"/>
      <c r="DB207" s="43"/>
      <c r="DC207" s="43"/>
      <c r="DD207" s="43"/>
      <c r="DE207" s="43"/>
      <c r="DF207" s="43"/>
      <c r="DG207" s="43"/>
      <c r="DH207" s="43"/>
      <c r="DI207" s="43"/>
      <c r="DJ207" s="43"/>
      <c r="DK207" s="43"/>
      <c r="DL207" s="43"/>
      <c r="DM207" s="43"/>
    </row>
    <row r="208" spans="1:117" hidden="1" x14ac:dyDescent="0.2">
      <c r="A208" s="43"/>
      <c r="B208" s="43"/>
      <c r="C208" s="43" t="s">
        <v>39</v>
      </c>
      <c r="D208" s="43"/>
      <c r="E208" s="43"/>
      <c r="F208" s="43"/>
      <c r="G208" s="43" t="s">
        <v>53</v>
      </c>
      <c r="H208" s="43"/>
      <c r="I208" s="43"/>
      <c r="J208" s="43"/>
      <c r="K208" s="43"/>
      <c r="L208" s="43"/>
      <c r="M208" s="43"/>
      <c r="N208" s="43"/>
      <c r="O208" s="43" t="s">
        <v>54</v>
      </c>
      <c r="P208" s="43"/>
      <c r="Q208" s="43"/>
      <c r="R208" s="43"/>
      <c r="S208" s="43" t="s">
        <v>55</v>
      </c>
      <c r="T208" s="43"/>
      <c r="U208" s="43"/>
      <c r="V208" s="43"/>
      <c r="W208" s="43"/>
      <c r="X208" s="43"/>
      <c r="Y208" s="43"/>
      <c r="Z208" s="43"/>
      <c r="AA208" s="43"/>
      <c r="AB208" s="43" t="s">
        <v>54</v>
      </c>
      <c r="AC208" s="43"/>
      <c r="AD208" s="43"/>
      <c r="AE208" s="43"/>
      <c r="AF208" s="43"/>
      <c r="AG208" s="43"/>
      <c r="AH208" s="43"/>
      <c r="AI208" s="43" t="s">
        <v>56</v>
      </c>
      <c r="AJ208" s="43"/>
      <c r="AK208" s="43"/>
      <c r="AL208" s="43"/>
      <c r="AM208" s="43"/>
      <c r="AN208" s="43"/>
      <c r="AO208" s="43" t="s">
        <v>54</v>
      </c>
      <c r="AP208" s="43"/>
      <c r="AQ208" s="43"/>
      <c r="AR208" s="43"/>
      <c r="AS208" s="43"/>
      <c r="AT208" s="43" t="s">
        <v>57</v>
      </c>
      <c r="AU208" s="43"/>
      <c r="AV208" s="43"/>
      <c r="AW208" s="43"/>
      <c r="AX208" s="43"/>
      <c r="AY208" s="43"/>
      <c r="AZ208" s="43"/>
      <c r="BA208" s="43" t="s">
        <v>54</v>
      </c>
      <c r="BB208" s="43"/>
      <c r="BC208" s="43"/>
      <c r="BD208" s="43"/>
      <c r="BE208" s="43" t="s">
        <v>58</v>
      </c>
      <c r="BF208" s="43"/>
      <c r="BG208" s="43"/>
      <c r="BH208" s="43"/>
      <c r="BI208" s="43"/>
      <c r="BJ208" s="43"/>
      <c r="BK208" s="43"/>
      <c r="BL208" s="43"/>
      <c r="BM208" s="43" t="s">
        <v>54</v>
      </c>
      <c r="BN208" s="43"/>
      <c r="BO208" s="43"/>
      <c r="BP208" s="43"/>
      <c r="BQ208" s="43"/>
      <c r="BR208" s="43" t="s">
        <v>59</v>
      </c>
      <c r="BS208" s="43"/>
      <c r="BT208" s="43"/>
      <c r="BU208" s="43"/>
      <c r="BV208" s="43"/>
      <c r="BW208" s="43"/>
      <c r="BX208" s="43"/>
      <c r="BY208" s="43" t="s">
        <v>54</v>
      </c>
      <c r="BZ208" s="43"/>
      <c r="CA208" s="43"/>
      <c r="CB208" s="43"/>
      <c r="CC208" s="43" t="s">
        <v>60</v>
      </c>
      <c r="CD208" s="43"/>
      <c r="CE208" s="43"/>
      <c r="CF208" s="43"/>
      <c r="CG208" s="43"/>
      <c r="CH208" s="43"/>
      <c r="CI208" s="43"/>
      <c r="CJ208" s="43"/>
      <c r="CK208" s="43"/>
      <c r="CL208" s="43"/>
      <c r="CM208" s="43"/>
      <c r="CN208" s="43"/>
      <c r="CO208" s="43"/>
      <c r="CP208" s="43"/>
      <c r="CQ208" s="43"/>
      <c r="CR208" s="43"/>
      <c r="CS208" s="43"/>
      <c r="CT208" s="43"/>
      <c r="CU208" s="43"/>
      <c r="CV208" s="43"/>
      <c r="CW208" s="43"/>
      <c r="CX208" s="43"/>
      <c r="CY208" s="43"/>
      <c r="CZ208" s="43"/>
      <c r="DA208" s="43"/>
      <c r="DB208" s="43"/>
      <c r="DC208" s="43"/>
      <c r="DD208" s="43"/>
      <c r="DE208" s="43"/>
      <c r="DF208" s="43"/>
      <c r="DG208" s="43"/>
      <c r="DH208" s="43"/>
      <c r="DI208" s="43"/>
      <c r="DJ208" s="43"/>
      <c r="DK208" s="43"/>
      <c r="DL208" s="43"/>
      <c r="DM208" s="43"/>
    </row>
    <row r="209" spans="1:117" hidden="1" x14ac:dyDescent="0.2">
      <c r="A209" s="43"/>
      <c r="B209" s="43"/>
      <c r="C209" s="43">
        <v>1</v>
      </c>
      <c r="D209" s="43">
        <f>IF(E8=1,Schornsteinfeger!$N$7,"")</f>
        <v>289.02999999999997</v>
      </c>
      <c r="E209" s="43" t="str">
        <f>IF(E8=2,Schornsteinfeger!$N$8,"")</f>
        <v/>
      </c>
      <c r="F209" s="43" t="str">
        <f>IF(E8=3,Schornsteinfeger!$N$9,"")</f>
        <v/>
      </c>
      <c r="G209" s="43" t="str">
        <f>IF(E8=4,Schornsteinfeger!$N$10,"")</f>
        <v/>
      </c>
      <c r="H209" s="43" t="str">
        <f>IF(E8=5,Schornsteinfeger!$N$11,"")</f>
        <v/>
      </c>
      <c r="I209" s="43" t="str">
        <f>IF(E8=6,Schornsteinfeger!$N$12,"")</f>
        <v/>
      </c>
      <c r="J209" s="43" t="str">
        <f>IF(E8=7,Schornsteinfeger!$N$13,"")</f>
        <v/>
      </c>
      <c r="K209" s="43" t="str">
        <f>IF(E8=8,Schornsteinfeger!$N$14,"")</f>
        <v/>
      </c>
      <c r="L209" s="43" t="str">
        <f>IF(E8=9,Schornsteinfeger!$N$15,"")</f>
        <v/>
      </c>
      <c r="M209" s="43" t="str">
        <f>IF(E8=10,Schornsteinfeger!$N$16,"")</f>
        <v/>
      </c>
      <c r="N209" s="43">
        <f t="shared" ref="N209:N228" si="67">SUM(D209:M209)</f>
        <v>289.02999999999997</v>
      </c>
      <c r="O209" s="43">
        <v>1</v>
      </c>
      <c r="P209" s="43">
        <f>IF(E8=1,Versicherungen!$N$7,"")</f>
        <v>778.4</v>
      </c>
      <c r="Q209" s="43" t="str">
        <f>IF(E8=2,Versicherungen!$N$8,"")</f>
        <v/>
      </c>
      <c r="R209" s="43" t="str">
        <f>IF(E8=3,Versicherungen!$N$9,"")</f>
        <v/>
      </c>
      <c r="S209" s="43" t="str">
        <f>IF(E8=4,Versicherungen!$N$10,"")</f>
        <v/>
      </c>
      <c r="T209" s="43" t="str">
        <f>IF(E8=5,Versicherungen!$N$11,"")</f>
        <v/>
      </c>
      <c r="U209" s="43" t="str">
        <f>IF(E8=6,Versicherungen!$N$12,"")</f>
        <v/>
      </c>
      <c r="V209" s="43" t="str">
        <f>IF(E8=7,Versicherungen!$N$13,"")</f>
        <v/>
      </c>
      <c r="W209" s="43" t="str">
        <f>IF(E8=8,Versicherungen!$N$14,"")</f>
        <v/>
      </c>
      <c r="X209" s="43" t="str">
        <f>IF(R8=9,Versicherungen!$N$15,"")</f>
        <v/>
      </c>
      <c r="Y209" s="43" t="str">
        <f>IF(E8=10,Versicherungen!$N$16,"")</f>
        <v/>
      </c>
      <c r="Z209" s="43"/>
      <c r="AA209" s="43">
        <f t="shared" ref="AA209:AA228" si="68">SUM(P209:Z209)</f>
        <v>778.4</v>
      </c>
      <c r="AB209" s="43">
        <v>1</v>
      </c>
      <c r="AC209" s="43"/>
      <c r="AD209" s="43">
        <f>IF(E8=1,Kabelgebühren!$N$7,"")</f>
        <v>202.8</v>
      </c>
      <c r="AE209" s="43" t="str">
        <f>IF(E8=2,Kabelgebühren!$N$8,"")</f>
        <v/>
      </c>
      <c r="AF209" s="43" t="str">
        <f>IF(E8=3,Kabelgebühren!$N$9,"")</f>
        <v/>
      </c>
      <c r="AG209" s="43" t="str">
        <f>IF(E8=4,Kabelgebühren!$N$10,"")</f>
        <v/>
      </c>
      <c r="AH209" s="43" t="str">
        <f>IF(E8=5,Kabelgebühren!$N$11,"")</f>
        <v/>
      </c>
      <c r="AI209" s="43" t="str">
        <f>IF(E8=6,Kabelgebühren!$N$12,"")</f>
        <v/>
      </c>
      <c r="AJ209" s="43" t="str">
        <f>IF(E8=7,Kabelgebühren!$N$13,"")</f>
        <v/>
      </c>
      <c r="AK209" s="43" t="str">
        <f>IF(E8=8,Kabelgebühren!$N$14,"")</f>
        <v/>
      </c>
      <c r="AL209" s="43" t="str">
        <f>IF(E8=9,Kabelgebühren!$N$15,"")</f>
        <v/>
      </c>
      <c r="AM209" s="43" t="str">
        <f>IF(E8=10,Kabelgebühren!$N$16,"")</f>
        <v/>
      </c>
      <c r="AN209" s="43">
        <f t="shared" ref="AN209:AN229" si="69">SUM(AD209:AM209)</f>
        <v>202.8</v>
      </c>
      <c r="AO209" s="43">
        <v>1</v>
      </c>
      <c r="AP209" s="43">
        <f>IF(E8=1,Strom!$O$7,"")</f>
        <v>175.93</v>
      </c>
      <c r="AQ209" s="43" t="str">
        <f>IF(E8=2,Strom!$O$8,"")</f>
        <v/>
      </c>
      <c r="AR209" s="43" t="str">
        <f>IF(E8=3,Strom!$O$9,"")</f>
        <v/>
      </c>
      <c r="AS209" s="43" t="str">
        <f>IF(E8=4,Strom!$O$10,"")</f>
        <v/>
      </c>
      <c r="AT209" s="43" t="str">
        <f>IF(E8=5,Strom!$O$11,"")</f>
        <v/>
      </c>
      <c r="AU209" s="43" t="str">
        <f>IF(E8=6,Strom!$O$12,"")</f>
        <v/>
      </c>
      <c r="AV209" s="43" t="str">
        <f>IF(E8=7,Strom!$O$13,"")</f>
        <v/>
      </c>
      <c r="AW209" s="43" t="str">
        <f>IF(E8=8,Strom!$O$14,"")</f>
        <v/>
      </c>
      <c r="AX209" s="43" t="str">
        <f>IF(E8=9,Strom!$O$15,"")</f>
        <v/>
      </c>
      <c r="AY209" s="43" t="str">
        <f>IF(E8=10,Strom!$O$16,"")</f>
        <v/>
      </c>
      <c r="AZ209" s="43">
        <f t="shared" ref="AZ209:AZ229" si="70">SUM(AP209:AY209)</f>
        <v>175.93</v>
      </c>
      <c r="BA209" s="43">
        <v>1</v>
      </c>
      <c r="BB209" s="43">
        <f>IF(E8=1,Gartenpflege!$N$7,"")</f>
        <v>0</v>
      </c>
      <c r="BC209" s="43" t="str">
        <f>IF(E8=2,Gartenpflege!$N$8,"")</f>
        <v/>
      </c>
      <c r="BD209" s="43" t="str">
        <f>IF(E8=3,Gartenpflege!$N$9,"")</f>
        <v/>
      </c>
      <c r="BE209" s="43" t="str">
        <f>IF(E8=4,Gartenpflege!$N$10,"")</f>
        <v/>
      </c>
      <c r="BF209" s="43" t="str">
        <f>IF(E8=5,Gartenpflege!$N$11,"")</f>
        <v/>
      </c>
      <c r="BG209" s="43" t="str">
        <f>IF(E8=6,Gartenpflege!$N$12,"")</f>
        <v/>
      </c>
      <c r="BH209" s="43" t="str">
        <f>IF(E8=7,Gartenpflege!$N$13,"")</f>
        <v/>
      </c>
      <c r="BI209" s="43" t="str">
        <f>IF(E8=8,Gartenpflege!$N$14,"")</f>
        <v/>
      </c>
      <c r="BJ209" s="43" t="str">
        <f>IF(E8=9,Gartenpflege!$N$15,"")</f>
        <v/>
      </c>
      <c r="BK209" s="43" t="str">
        <f>IF(E8=10,Gartenpflege!$N$16,"")</f>
        <v/>
      </c>
      <c r="BL209" s="43">
        <f t="shared" ref="BL209:BL229" si="71">SUM(BB209:BK209)</f>
        <v>0</v>
      </c>
      <c r="BM209" s="43">
        <v>1</v>
      </c>
      <c r="BN209" s="43">
        <f>IF(E8=1,Hausmeister!R$7,"")</f>
        <v>0</v>
      </c>
      <c r="BO209" s="43" t="str">
        <f>IF(E8=2,Hausmeister!$R$8,"")</f>
        <v/>
      </c>
      <c r="BP209" s="43" t="str">
        <f>IF(E8=3,Hausmeister!$R$9,"")</f>
        <v/>
      </c>
      <c r="BQ209" s="43" t="str">
        <f>IF(E8=4,Hausmeister!$R$10,"")</f>
        <v/>
      </c>
      <c r="BR209" s="43" t="str">
        <f>IF(E8=5,Hausmeister!$R$11,"")</f>
        <v/>
      </c>
      <c r="BS209" s="43" t="str">
        <f>IF(E8=6,Hausmeister!$R$12,"")</f>
        <v/>
      </c>
      <c r="BT209" s="43" t="str">
        <f>IF(E8=7,Hausmeister!$R$13,"")</f>
        <v/>
      </c>
      <c r="BU209" s="43" t="str">
        <f>IF(E8=8,Hausmeister!$R$14,"")</f>
        <v/>
      </c>
      <c r="BV209" s="43" t="str">
        <f>IF(E8=9,Hausmeister!$R$15,"")</f>
        <v/>
      </c>
      <c r="BW209" s="43" t="str">
        <f>IF(E8=10,Hausmeister!$R$16,"")</f>
        <v/>
      </c>
      <c r="BX209" s="43">
        <f t="shared" ref="BX209:BX229" si="72">SUM(BN209:BW209)</f>
        <v>0</v>
      </c>
      <c r="BY209" s="43">
        <v>1</v>
      </c>
      <c r="BZ209" s="43">
        <f>IF(E8=1,Sonstiges!N$7,"")</f>
        <v>15</v>
      </c>
      <c r="CA209" s="43" t="str">
        <f>IF(E8=2,Sonstiges!$N$8,"")</f>
        <v/>
      </c>
      <c r="CB209" s="43" t="str">
        <f>IF(E8=3,Sonstiges!$N$9,"")</f>
        <v/>
      </c>
      <c r="CC209" s="43" t="str">
        <f>IF(E8=4,Sonstiges!$N$10,"")</f>
        <v/>
      </c>
      <c r="CD209" s="43" t="str">
        <f>IF(E8=5,Sonstiges!$N$11,"")</f>
        <v/>
      </c>
      <c r="CE209" s="43" t="str">
        <f>IF(E8=6,Sonstiges!$N$12,"")</f>
        <v/>
      </c>
      <c r="CF209" s="43" t="str">
        <f>IF(E8=7,Sonstiges!$N$13,"")</f>
        <v/>
      </c>
      <c r="CG209" s="43" t="str">
        <f>IF(E8=8,Sonstiges!$N$14,"")</f>
        <v/>
      </c>
      <c r="CH209" s="43" t="str">
        <f>IF(E8=9,Sonstiges!$M$15,"")</f>
        <v/>
      </c>
      <c r="CI209" s="43" t="str">
        <f>IF(E8=10,Sonstiges!$N$16,"")</f>
        <v/>
      </c>
      <c r="CJ209" s="43">
        <f t="shared" ref="CJ209:CJ229" si="73">SUM(BZ209:CI209)</f>
        <v>15</v>
      </c>
      <c r="CK209" s="43"/>
      <c r="CL209" s="43"/>
      <c r="CM209" s="43"/>
      <c r="CN209" s="43"/>
      <c r="CO209" s="43"/>
      <c r="CP209" s="43"/>
      <c r="CQ209" s="43"/>
      <c r="CR209" s="43"/>
      <c r="CS209" s="43"/>
      <c r="CT209" s="43"/>
      <c r="CU209" s="43"/>
      <c r="CV209" s="43"/>
      <c r="CW209" s="43"/>
      <c r="CX209" s="43"/>
      <c r="CY209" s="43"/>
      <c r="CZ209" s="43"/>
      <c r="DA209" s="43"/>
      <c r="DB209" s="43"/>
      <c r="DC209" s="43"/>
      <c r="DD209" s="43"/>
      <c r="DE209" s="43"/>
      <c r="DF209" s="43"/>
      <c r="DG209" s="43"/>
      <c r="DH209" s="43"/>
      <c r="DI209" s="43"/>
      <c r="DJ209" s="43"/>
      <c r="DK209" s="43"/>
      <c r="DL209" s="43"/>
      <c r="DM209" s="43" t="s">
        <v>56</v>
      </c>
    </row>
    <row r="210" spans="1:117" hidden="1" x14ac:dyDescent="0.2">
      <c r="A210" s="43"/>
      <c r="B210" s="43"/>
      <c r="C210" s="43">
        <v>2</v>
      </c>
      <c r="D210" s="43">
        <f>IF(E9=1,Schornsteinfeger!$N$7,"")</f>
        <v>289.02999999999997</v>
      </c>
      <c r="E210" s="43" t="str">
        <f>IF(E9=2,Schornsteinfeger!$N$8,"")</f>
        <v/>
      </c>
      <c r="F210" s="43" t="str">
        <f>IF(E9=3,Schornsteinfeger!$N$9,"")</f>
        <v/>
      </c>
      <c r="G210" s="43" t="str">
        <f>IF(E9=4,Schornsteinfeger!$N$10,"")</f>
        <v/>
      </c>
      <c r="H210" s="43" t="str">
        <f>IF(E9=5,Schornsteinfeger!$N$11,"")</f>
        <v/>
      </c>
      <c r="I210" s="43" t="str">
        <f>IF(E9=6,Schornsteinfeger!$N$12,"")</f>
        <v/>
      </c>
      <c r="J210" s="43" t="str">
        <f>IF(E9=7,Schornsteinfeger!$N$13,"")</f>
        <v/>
      </c>
      <c r="K210" s="43" t="str">
        <f>IF(E9=8,Schornsteinfeger!$N$14,"")</f>
        <v/>
      </c>
      <c r="L210" s="43" t="str">
        <f>IF(E9=9,Schornsteinfeger!$N$15,"")</f>
        <v/>
      </c>
      <c r="M210" s="43" t="str">
        <f>IF(E9=10,Schornsteinfeger!$N$16,"")</f>
        <v/>
      </c>
      <c r="N210" s="43">
        <f t="shared" si="67"/>
        <v>289.02999999999997</v>
      </c>
      <c r="O210" s="43">
        <v>2</v>
      </c>
      <c r="P210" s="43">
        <f>IF(E9=1,Versicherungen!$N$7,"")</f>
        <v>778.4</v>
      </c>
      <c r="Q210" s="43" t="str">
        <f>IF(E9=2,Versicherungen!$N$8,"")</f>
        <v/>
      </c>
      <c r="R210" s="43" t="str">
        <f>IF(E9=3,Versicherungen!$N$9,"")</f>
        <v/>
      </c>
      <c r="S210" s="43" t="str">
        <f>IF(E9=4,Versicherungen!$N$10,"")</f>
        <v/>
      </c>
      <c r="T210" s="43" t="str">
        <f>IF(E9=5,Versicherungen!$N$11,"")</f>
        <v/>
      </c>
      <c r="U210" s="43" t="str">
        <f>IF(E9=6,Versicherungen!$N$12,"")</f>
        <v/>
      </c>
      <c r="V210" s="43" t="str">
        <f>IF(E9=7,Versicherungen!$N$13,"")</f>
        <v/>
      </c>
      <c r="W210" s="43" t="str">
        <f>IF(E9=8,Versicherungen!$N$14,"")</f>
        <v/>
      </c>
      <c r="X210" s="43" t="str">
        <f>IF(R9=9,Versicherungen!$N$15,"")</f>
        <v/>
      </c>
      <c r="Y210" s="43" t="str">
        <f>IF(E9=10,Versicherungen!$N$16,"")</f>
        <v/>
      </c>
      <c r="Z210" s="43"/>
      <c r="AA210" s="43">
        <f t="shared" si="68"/>
        <v>778.4</v>
      </c>
      <c r="AB210" s="43">
        <v>2</v>
      </c>
      <c r="AC210" s="43"/>
      <c r="AD210" s="43">
        <f>IF(E9=1,Kabelgebühren!$N$7,"")</f>
        <v>202.8</v>
      </c>
      <c r="AE210" s="43" t="str">
        <f>IF(E9=2,Kabelgebühren!$N$8,"")</f>
        <v/>
      </c>
      <c r="AF210" s="43" t="str">
        <f>IF(E9=3,Kabelgebühren!$N$9,"")</f>
        <v/>
      </c>
      <c r="AG210" s="43" t="str">
        <f>IF(E9=4,Kabelgebühren!$N$10,"")</f>
        <v/>
      </c>
      <c r="AH210" s="43" t="str">
        <f>IF(E9=5,Kabelgebühren!$N$11,"")</f>
        <v/>
      </c>
      <c r="AI210" s="43" t="str">
        <f>IF(E9=6,Kabelgebühren!$N$12,"")</f>
        <v/>
      </c>
      <c r="AJ210" s="43" t="str">
        <f>IF(E9=7,Kabelgebühren!$N$13,"")</f>
        <v/>
      </c>
      <c r="AK210" s="43" t="str">
        <f>IF(E9=8,Kabelgebühren!$N$14,"")</f>
        <v/>
      </c>
      <c r="AL210" s="43" t="str">
        <f>IF(E9=9,Kabelgebühren!$N$15,"")</f>
        <v/>
      </c>
      <c r="AM210" s="43" t="str">
        <f>IF(E9=10,Kabelgebühren!$N$16,"")</f>
        <v/>
      </c>
      <c r="AN210" s="43">
        <f t="shared" si="69"/>
        <v>202.8</v>
      </c>
      <c r="AO210" s="43">
        <v>2</v>
      </c>
      <c r="AP210" s="43">
        <f>IF(E9=1,Strom!$O$7,"")</f>
        <v>175.93</v>
      </c>
      <c r="AQ210" s="43" t="str">
        <f>IF(E9=2,Strom!$O$8,"")</f>
        <v/>
      </c>
      <c r="AR210" s="43" t="str">
        <f>IF(E9=3,Strom!$O$9,"")</f>
        <v/>
      </c>
      <c r="AS210" s="43" t="str">
        <f>IF(E9=4,Strom!$O$10,"")</f>
        <v/>
      </c>
      <c r="AT210" s="43" t="str">
        <f>IF(E9=5,Strom!$O$11,"")</f>
        <v/>
      </c>
      <c r="AU210" s="43" t="str">
        <f>IF(E9=6,Strom!$O$12,"")</f>
        <v/>
      </c>
      <c r="AV210" s="43" t="str">
        <f>IF(E9=7,Strom!$O$13,"")</f>
        <v/>
      </c>
      <c r="AW210" s="43" t="str">
        <f>IF(E9=8,Strom!$O$14,"")</f>
        <v/>
      </c>
      <c r="AX210" s="43" t="str">
        <f>IF(E9=9,Strom!$O$15,"")</f>
        <v/>
      </c>
      <c r="AY210" s="43" t="str">
        <f>IF(E9=10,Strom!$O$16,"")</f>
        <v/>
      </c>
      <c r="AZ210" s="43">
        <f t="shared" si="70"/>
        <v>175.93</v>
      </c>
      <c r="BA210" s="43">
        <v>2</v>
      </c>
      <c r="BB210" s="43">
        <f>IF(E9=1,Gartenpflege!$N$7,"")</f>
        <v>0</v>
      </c>
      <c r="BC210" s="43" t="str">
        <f>IF(E9=2,Gartenpflege!$N$8,"")</f>
        <v/>
      </c>
      <c r="BD210" s="43" t="str">
        <f>IF(E9=3,Gartenpflege!$N$9,"")</f>
        <v/>
      </c>
      <c r="BE210" s="43" t="str">
        <f>IF(E9=4,Gartenpflege!$N$10,"")</f>
        <v/>
      </c>
      <c r="BF210" s="43" t="str">
        <f>IF(E9=5,Gartenpflege!$N$11,"")</f>
        <v/>
      </c>
      <c r="BG210" s="43" t="str">
        <f>IF(E9=6,Gartenpflege!$N$12,"")</f>
        <v/>
      </c>
      <c r="BH210" s="43" t="str">
        <f>IF(E9=7,Gartenpflege!$N$13,"")</f>
        <v/>
      </c>
      <c r="BI210" s="43" t="str">
        <f>IF(E9=8,Gartenpflege!$N$14,"")</f>
        <v/>
      </c>
      <c r="BJ210" s="43" t="str">
        <f>IF(E9=9,Gartenpflege!$N$15,"")</f>
        <v/>
      </c>
      <c r="BK210" s="43" t="str">
        <f>IF(E9=10,Gartenpflege!$N$16,"")</f>
        <v/>
      </c>
      <c r="BL210" s="43">
        <f t="shared" si="71"/>
        <v>0</v>
      </c>
      <c r="BM210" s="43">
        <v>2</v>
      </c>
      <c r="BN210" s="43">
        <f>IF(E9=1,Hausmeister!R$7,"")</f>
        <v>0</v>
      </c>
      <c r="BO210" s="43" t="str">
        <f>IF(E9=2,Hausmeister!$R$8,"")</f>
        <v/>
      </c>
      <c r="BP210" s="43" t="str">
        <f>IF(E9=3,Hausmeister!$R$9,"")</f>
        <v/>
      </c>
      <c r="BQ210" s="43" t="str">
        <f>IF(E9=4,Hausmeister!$R$10,"")</f>
        <v/>
      </c>
      <c r="BR210" s="43" t="str">
        <f>IF(E9=5,Hausmeister!$R$11,"")</f>
        <v/>
      </c>
      <c r="BS210" s="43" t="str">
        <f>IF(E9=6,Hausmeister!$R$12,"")</f>
        <v/>
      </c>
      <c r="BT210" s="43" t="str">
        <f>IF(E9=7,Hausmeister!$R$13,"")</f>
        <v/>
      </c>
      <c r="BU210" s="43" t="str">
        <f>IF(E9=8,Hausmeister!$R$14,"")</f>
        <v/>
      </c>
      <c r="BV210" s="43" t="str">
        <f>IF(E9=9,Hausmeister!$R$15,"")</f>
        <v/>
      </c>
      <c r="BW210" s="43" t="str">
        <f>IF(E9=10,Hausmeister!$R$16,"")</f>
        <v/>
      </c>
      <c r="BX210" s="43">
        <f t="shared" si="72"/>
        <v>0</v>
      </c>
      <c r="BY210" s="43">
        <v>2</v>
      </c>
      <c r="BZ210" s="43">
        <f>IF(E9=1,Sonstiges!N$7,"")</f>
        <v>15</v>
      </c>
      <c r="CA210" s="43" t="str">
        <f>IF(E9=2,Sonstiges!$N$8,"")</f>
        <v/>
      </c>
      <c r="CB210" s="43" t="str">
        <f>IF(E9=3,Sonstiges!$N$9,"")</f>
        <v/>
      </c>
      <c r="CC210" s="43" t="str">
        <f>IF(E9=4,Sonstiges!$N$10,"")</f>
        <v/>
      </c>
      <c r="CD210" s="43" t="str">
        <f>IF(E9=5,Sonstiges!$N$11,"")</f>
        <v/>
      </c>
      <c r="CE210" s="43" t="str">
        <f>IF(E9=6,Sonstiges!$N$12,"")</f>
        <v/>
      </c>
      <c r="CF210" s="43" t="str">
        <f>IF(E9=7,Sonstiges!$N$13,"")</f>
        <v/>
      </c>
      <c r="CG210" s="43" t="str">
        <f>IF(E9=8,Sonstiges!$N$14,"")</f>
        <v/>
      </c>
      <c r="CH210" s="43" t="str">
        <f>IF(E9=9,Sonstiges!$M$15,"")</f>
        <v/>
      </c>
      <c r="CI210" s="43" t="str">
        <f>IF(E9=10,Sonstiges!$N$16,"")</f>
        <v/>
      </c>
      <c r="CJ210" s="43">
        <f t="shared" si="73"/>
        <v>15</v>
      </c>
      <c r="CK210" s="43"/>
      <c r="CL210" s="43"/>
      <c r="CM210" s="43"/>
      <c r="CN210" s="43"/>
      <c r="CO210" s="43"/>
      <c r="CP210" s="43"/>
      <c r="CQ210" s="43"/>
      <c r="CR210" s="43"/>
      <c r="CS210" s="43"/>
      <c r="CT210" s="43"/>
      <c r="CU210" s="43"/>
      <c r="CV210" s="43"/>
      <c r="CW210" s="43"/>
      <c r="CX210" s="43"/>
      <c r="CY210" s="43"/>
      <c r="CZ210" s="43"/>
      <c r="DA210" s="43"/>
      <c r="DB210" s="43"/>
      <c r="DC210" s="43"/>
      <c r="DD210" s="43"/>
      <c r="DE210" s="43"/>
      <c r="DF210" s="43"/>
      <c r="DG210" s="43"/>
      <c r="DH210" s="43"/>
      <c r="DI210" s="43"/>
      <c r="DJ210" s="43"/>
      <c r="DK210" s="43" t="str">
        <f>IF(CJ9=4,Kabelgebühren!$N$10,"")</f>
        <v/>
      </c>
      <c r="DL210" s="43" t="str">
        <f>IF(CJ9=5,Kabelgebühren!$N$11,"")</f>
        <v/>
      </c>
      <c r="DM210" s="43" t="str">
        <f>IF(CJ9=6,Kabelgebühren!$N$12,"")</f>
        <v/>
      </c>
    </row>
    <row r="211" spans="1:117" hidden="1" x14ac:dyDescent="0.2">
      <c r="A211" s="43"/>
      <c r="B211" s="43"/>
      <c r="C211" s="43">
        <v>3</v>
      </c>
      <c r="D211" s="43">
        <f>IF(E10=1,Schornsteinfeger!$N$7,"")</f>
        <v>289.02999999999997</v>
      </c>
      <c r="E211" s="43" t="str">
        <f>IF(E10=2,Schornsteinfeger!$N$8,"")</f>
        <v/>
      </c>
      <c r="F211" s="43" t="str">
        <f>IF(E10=3,Schornsteinfeger!$N$9,"")</f>
        <v/>
      </c>
      <c r="G211" s="43" t="str">
        <f>IF(E10=4,Schornsteinfeger!$N$10,"")</f>
        <v/>
      </c>
      <c r="H211" s="43" t="str">
        <f>IF(E10=5,Schornsteinfeger!$N$11,"")</f>
        <v/>
      </c>
      <c r="I211" s="43" t="str">
        <f>IF(E10=6,Schornsteinfeger!$N$12,"")</f>
        <v/>
      </c>
      <c r="J211" s="43" t="str">
        <f>IF(E10=7,Schornsteinfeger!$N$13,"")</f>
        <v/>
      </c>
      <c r="K211" s="43" t="str">
        <f>IF(E10=8,Schornsteinfeger!$N$14,"")</f>
        <v/>
      </c>
      <c r="L211" s="43" t="str">
        <f>IF(E10=9,Schornsteinfeger!$N$15,"")</f>
        <v/>
      </c>
      <c r="M211" s="43" t="str">
        <f>IF(E10=10,Schornsteinfeger!$N$16,"")</f>
        <v/>
      </c>
      <c r="N211" s="43">
        <f t="shared" si="67"/>
        <v>289.02999999999997</v>
      </c>
      <c r="O211" s="43">
        <v>3</v>
      </c>
      <c r="P211" s="43">
        <f>IF(E10=1,Versicherungen!$N$7,"")</f>
        <v>778.4</v>
      </c>
      <c r="Q211" s="43" t="str">
        <f>IF(E10=2,Versicherungen!$N$8,"")</f>
        <v/>
      </c>
      <c r="R211" s="43" t="str">
        <f>IF(E10=3,Versicherungen!$N$9,"")</f>
        <v/>
      </c>
      <c r="S211" s="43" t="str">
        <f>IF(E10=4,Versicherungen!$N$10,"")</f>
        <v/>
      </c>
      <c r="T211" s="43" t="str">
        <f>IF(E10=5,Versicherungen!$N$11,"")</f>
        <v/>
      </c>
      <c r="U211" s="43" t="str">
        <f>IF(E10=6,Versicherungen!$N$12,"")</f>
        <v/>
      </c>
      <c r="V211" s="43" t="str">
        <f>IF(E10=7,Versicherungen!$N$13,"")</f>
        <v/>
      </c>
      <c r="W211" s="43" t="str">
        <f>IF(E10=8,Versicherungen!$N$14,"")</f>
        <v/>
      </c>
      <c r="X211" s="43" t="str">
        <f>IF(R10=9,Versicherungen!$N$15,"")</f>
        <v/>
      </c>
      <c r="Y211" s="43" t="str">
        <f>IF(E10=10,Versicherungen!$N$16,"")</f>
        <v/>
      </c>
      <c r="Z211" s="43"/>
      <c r="AA211" s="43">
        <f t="shared" si="68"/>
        <v>778.4</v>
      </c>
      <c r="AB211" s="43">
        <v>3</v>
      </c>
      <c r="AC211" s="43"/>
      <c r="AD211" s="43">
        <f>IF(E10=1,Kabelgebühren!$N$7,"")</f>
        <v>202.8</v>
      </c>
      <c r="AE211" s="43" t="str">
        <f>IF(E10=2,Kabelgebühren!$N$8,"")</f>
        <v/>
      </c>
      <c r="AF211" s="43" t="str">
        <f>IF(E10=3,Kabelgebühren!$N$9,"")</f>
        <v/>
      </c>
      <c r="AG211" s="43" t="str">
        <f>IF(E10=4,Kabelgebühren!$N$10,"")</f>
        <v/>
      </c>
      <c r="AH211" s="43" t="str">
        <f>IF(E10=5,Kabelgebühren!$N$11,"")</f>
        <v/>
      </c>
      <c r="AI211" s="43" t="str">
        <f>IF(E10=6,Kabelgebühren!$N$12,"")</f>
        <v/>
      </c>
      <c r="AJ211" s="43" t="str">
        <f>IF(E10=7,Kabelgebühren!$N$13,"")</f>
        <v/>
      </c>
      <c r="AK211" s="43" t="str">
        <f>IF(E10=8,Kabelgebühren!$N$14,"")</f>
        <v/>
      </c>
      <c r="AL211" s="43" t="str">
        <f>IF(E10=9,Kabelgebühren!$N$15,"")</f>
        <v/>
      </c>
      <c r="AM211" s="43" t="str">
        <f>IF(E10=10,Kabelgebühren!$N$16,"")</f>
        <v/>
      </c>
      <c r="AN211" s="43">
        <f t="shared" si="69"/>
        <v>202.8</v>
      </c>
      <c r="AO211" s="43">
        <v>3</v>
      </c>
      <c r="AP211" s="43">
        <f>IF(E10=1,Strom!$O$7,"")</f>
        <v>175.93</v>
      </c>
      <c r="AQ211" s="43" t="str">
        <f>IF(E10=2,Strom!$O$8,"")</f>
        <v/>
      </c>
      <c r="AR211" s="43" t="str">
        <f>IF(E10=3,Strom!$O$9,"")</f>
        <v/>
      </c>
      <c r="AS211" s="43" t="str">
        <f>IF(E10=4,Strom!$O$10,"")</f>
        <v/>
      </c>
      <c r="AT211" s="43" t="str">
        <f>IF(E10=5,Strom!$O$11,"")</f>
        <v/>
      </c>
      <c r="AU211" s="43" t="str">
        <f>IF(E10=6,Strom!$O$12,"")</f>
        <v/>
      </c>
      <c r="AV211" s="43" t="str">
        <f>IF(E10=7,Strom!$O$13,"")</f>
        <v/>
      </c>
      <c r="AW211" s="43" t="str">
        <f>IF(E10=8,Strom!$O$14,"")</f>
        <v/>
      </c>
      <c r="AX211" s="43" t="str">
        <f>IF(E10=9,Strom!$O$15,"")</f>
        <v/>
      </c>
      <c r="AY211" s="43" t="str">
        <f>IF(E10=10,Strom!$O$16,"")</f>
        <v/>
      </c>
      <c r="AZ211" s="43">
        <f t="shared" si="70"/>
        <v>175.93</v>
      </c>
      <c r="BA211" s="43">
        <v>3</v>
      </c>
      <c r="BB211" s="43">
        <f>IF(E10=1,Gartenpflege!$N$7,"")</f>
        <v>0</v>
      </c>
      <c r="BC211" s="43" t="str">
        <f>IF(E10=2,Gartenpflege!$N$8,"")</f>
        <v/>
      </c>
      <c r="BD211" s="43" t="str">
        <f>IF(E10=3,Gartenpflege!$N$9,"")</f>
        <v/>
      </c>
      <c r="BE211" s="43" t="str">
        <f>IF(E10=4,Gartenpflege!$N$10,"")</f>
        <v/>
      </c>
      <c r="BF211" s="43" t="str">
        <f>IF(E10=5,Gartenpflege!$N$11,"")</f>
        <v/>
      </c>
      <c r="BG211" s="43" t="str">
        <f>IF(E10=6,Gartenpflege!$N$12,"")</f>
        <v/>
      </c>
      <c r="BH211" s="43" t="str">
        <f>IF(E10=7,Gartenpflege!$N$13,"")</f>
        <v/>
      </c>
      <c r="BI211" s="43" t="str">
        <f>IF(E10=8,Gartenpflege!$N$14,"")</f>
        <v/>
      </c>
      <c r="BJ211" s="43" t="str">
        <f>IF(E10=9,Gartenpflege!$N$15,"")</f>
        <v/>
      </c>
      <c r="BK211" s="43" t="str">
        <f>IF(E10=10,Gartenpflege!$N$16,"")</f>
        <v/>
      </c>
      <c r="BL211" s="43">
        <f t="shared" si="71"/>
        <v>0</v>
      </c>
      <c r="BM211" s="43">
        <v>3</v>
      </c>
      <c r="BN211" s="43">
        <f>IF(E10=1,Hausmeister!R$7,"")</f>
        <v>0</v>
      </c>
      <c r="BO211" s="43" t="str">
        <f>IF(E10=2,Hausmeister!$R$8,"")</f>
        <v/>
      </c>
      <c r="BP211" s="43" t="str">
        <f>IF(E10=3,Hausmeister!$R$9,"")</f>
        <v/>
      </c>
      <c r="BQ211" s="43" t="str">
        <f>IF(E10=4,Hausmeister!$R$10,"")</f>
        <v/>
      </c>
      <c r="BR211" s="43" t="str">
        <f>IF(E10=5,Hausmeister!$R$11,"")</f>
        <v/>
      </c>
      <c r="BS211" s="43" t="str">
        <f>IF(E10=6,Hausmeister!$R$12,"")</f>
        <v/>
      </c>
      <c r="BT211" s="43" t="str">
        <f>IF(E10=7,Hausmeister!$R$13,"")</f>
        <v/>
      </c>
      <c r="BU211" s="43" t="str">
        <f>IF(E10=8,Hausmeister!$R$14,"")</f>
        <v/>
      </c>
      <c r="BV211" s="43" t="str">
        <f>IF(E10=9,Hausmeister!$R$15,"")</f>
        <v/>
      </c>
      <c r="BW211" s="43" t="str">
        <f>IF(E10=10,Hausmeister!$R$16,"")</f>
        <v/>
      </c>
      <c r="BX211" s="43">
        <f t="shared" si="72"/>
        <v>0</v>
      </c>
      <c r="BY211" s="43">
        <v>3</v>
      </c>
      <c r="BZ211" s="43">
        <f>IF(E10=1,Sonstiges!N$7,"")</f>
        <v>15</v>
      </c>
      <c r="CA211" s="43" t="str">
        <f>IF(E10=2,Sonstiges!$N$8,"")</f>
        <v/>
      </c>
      <c r="CB211" s="43" t="str">
        <f>IF(E10=3,Sonstiges!$N$9,"")</f>
        <v/>
      </c>
      <c r="CC211" s="43" t="str">
        <f>IF(E10=4,Sonstiges!$N$10,"")</f>
        <v/>
      </c>
      <c r="CD211" s="43" t="str">
        <f>IF(E10=5,Sonstiges!$N$11,"")</f>
        <v/>
      </c>
      <c r="CE211" s="43" t="str">
        <f>IF(E10=6,Sonstiges!$N$12,"")</f>
        <v/>
      </c>
      <c r="CF211" s="43" t="str">
        <f>IF(E10=7,Sonstiges!$N$13,"")</f>
        <v/>
      </c>
      <c r="CG211" s="43" t="str">
        <f>IF(E10=8,Sonstiges!$N$14,"")</f>
        <v/>
      </c>
      <c r="CH211" s="43" t="str">
        <f>IF(E10=9,Sonstiges!$M$15,"")</f>
        <v/>
      </c>
      <c r="CI211" s="43" t="str">
        <f>IF(E10=10,Sonstiges!$N$16,"")</f>
        <v/>
      </c>
      <c r="CJ211" s="43">
        <f t="shared" si="73"/>
        <v>15</v>
      </c>
      <c r="CK211" s="43"/>
      <c r="CL211" s="43"/>
      <c r="CM211" s="43"/>
      <c r="CN211" s="43"/>
      <c r="CO211" s="43"/>
      <c r="CP211" s="43"/>
      <c r="CQ211" s="43"/>
      <c r="CR211" s="43"/>
      <c r="CS211" s="43"/>
      <c r="CT211" s="43"/>
      <c r="CU211" s="43"/>
      <c r="CV211" s="43"/>
      <c r="CW211" s="43"/>
      <c r="CX211" s="43"/>
      <c r="CY211" s="43"/>
      <c r="CZ211" s="43"/>
      <c r="DA211" s="43"/>
      <c r="DB211" s="43"/>
      <c r="DC211" s="43"/>
      <c r="DD211" s="43"/>
      <c r="DE211" s="43"/>
      <c r="DF211" s="43"/>
      <c r="DG211" s="43"/>
      <c r="DH211" s="43"/>
      <c r="DI211" s="43"/>
      <c r="DJ211" s="43"/>
      <c r="DK211" s="43" t="str">
        <f>IF(CJ10=4,Kabelgebühren!$N$10,"")</f>
        <v/>
      </c>
      <c r="DL211" s="43" t="str">
        <f>IF(CJ10=5,Kabelgebühren!$N$11,"")</f>
        <v/>
      </c>
      <c r="DM211" s="43" t="str">
        <f>IF(CJ10=6,Kabelgebühren!$N$12,"")</f>
        <v/>
      </c>
    </row>
    <row r="212" spans="1:117" hidden="1" x14ac:dyDescent="0.2">
      <c r="A212" s="43"/>
      <c r="B212" s="43"/>
      <c r="C212" s="43">
        <v>4</v>
      </c>
      <c r="D212" s="43">
        <f>IF(E11=1,Schornsteinfeger!$N$7,"")</f>
        <v>289.02999999999997</v>
      </c>
      <c r="E212" s="43" t="str">
        <f>IF(E11=2,Schornsteinfeger!$N$8,"")</f>
        <v/>
      </c>
      <c r="F212" s="43" t="str">
        <f>IF(E11=3,Schornsteinfeger!$N$9,"")</f>
        <v/>
      </c>
      <c r="G212" s="43" t="str">
        <f>IF(E11=4,Schornsteinfeger!$N$10,"")</f>
        <v/>
      </c>
      <c r="H212" s="43" t="str">
        <f>IF(E11=5,Schornsteinfeger!$N$11,"")</f>
        <v/>
      </c>
      <c r="I212" s="43" t="str">
        <f>IF(E11=6,Schornsteinfeger!$N$12,"")</f>
        <v/>
      </c>
      <c r="J212" s="43" t="str">
        <f>IF(E11=7,Schornsteinfeger!$N$13,"")</f>
        <v/>
      </c>
      <c r="K212" s="43" t="str">
        <f>IF(E11=8,Schornsteinfeger!$N$14,"")</f>
        <v/>
      </c>
      <c r="L212" s="43" t="str">
        <f>IF(E11=9,Schornsteinfeger!$N$15,"")</f>
        <v/>
      </c>
      <c r="M212" s="43" t="str">
        <f>IF(E11=10,Schornsteinfeger!$N$16,"")</f>
        <v/>
      </c>
      <c r="N212" s="43">
        <f t="shared" si="67"/>
        <v>289.02999999999997</v>
      </c>
      <c r="O212" s="43">
        <v>4</v>
      </c>
      <c r="P212" s="43">
        <f>IF(E11=1,Versicherungen!$N$7,"")</f>
        <v>778.4</v>
      </c>
      <c r="Q212" s="43" t="str">
        <f>IF(E11=2,Versicherungen!$N$8,"")</f>
        <v/>
      </c>
      <c r="R212" s="43" t="str">
        <f>IF(E11=3,Versicherungen!$N$9,"")</f>
        <v/>
      </c>
      <c r="S212" s="43" t="str">
        <f>IF(E11=4,Versicherungen!$N$10,"")</f>
        <v/>
      </c>
      <c r="T212" s="43" t="str">
        <f>IF(E11=5,Versicherungen!$N$11,"")</f>
        <v/>
      </c>
      <c r="U212" s="43" t="str">
        <f>IF(E11=6,Versicherungen!$N$12,"")</f>
        <v/>
      </c>
      <c r="V212" s="43" t="str">
        <f>IF(E11=7,Versicherungen!$N$13,"")</f>
        <v/>
      </c>
      <c r="W212" s="43" t="str">
        <f>IF(E11=8,Versicherungen!$N$14,"")</f>
        <v/>
      </c>
      <c r="X212" s="43" t="str">
        <f>IF(R11=9,Versicherungen!$N$15,"")</f>
        <v/>
      </c>
      <c r="Y212" s="43" t="str">
        <f>IF(E11=10,Versicherungen!$N$16,"")</f>
        <v/>
      </c>
      <c r="Z212" s="43"/>
      <c r="AA212" s="43">
        <f t="shared" si="68"/>
        <v>778.4</v>
      </c>
      <c r="AB212" s="43">
        <v>4</v>
      </c>
      <c r="AC212" s="43"/>
      <c r="AD212" s="43">
        <f>IF(E11=1,Kabelgebühren!$N$7,"")</f>
        <v>202.8</v>
      </c>
      <c r="AE212" s="43" t="str">
        <f>IF(E11=2,Kabelgebühren!$N$8,"")</f>
        <v/>
      </c>
      <c r="AF212" s="43" t="str">
        <f>IF(E11=3,Kabelgebühren!$N$9,"")</f>
        <v/>
      </c>
      <c r="AG212" s="43" t="str">
        <f>IF(E11=4,Kabelgebühren!$N$10,"")</f>
        <v/>
      </c>
      <c r="AH212" s="43" t="str">
        <f>IF(E11=5,Kabelgebühren!$N$11,"")</f>
        <v/>
      </c>
      <c r="AI212" s="43" t="str">
        <f>IF(E11=6,Kabelgebühren!$N$12,"")</f>
        <v/>
      </c>
      <c r="AJ212" s="43" t="str">
        <f>IF(E11=7,Kabelgebühren!$N$13,"")</f>
        <v/>
      </c>
      <c r="AK212" s="43" t="str">
        <f>IF(E11=8,Kabelgebühren!$N$14,"")</f>
        <v/>
      </c>
      <c r="AL212" s="43" t="str">
        <f>IF(E11=9,Kabelgebühren!$N$15,"")</f>
        <v/>
      </c>
      <c r="AM212" s="43" t="str">
        <f>IF(E11=10,Kabelgebühren!$N$16,"")</f>
        <v/>
      </c>
      <c r="AN212" s="43">
        <f t="shared" si="69"/>
        <v>202.8</v>
      </c>
      <c r="AO212" s="43">
        <v>4</v>
      </c>
      <c r="AP212" s="43">
        <f>IF(E11=1,Strom!$O$7,"")</f>
        <v>175.93</v>
      </c>
      <c r="AQ212" s="43" t="str">
        <f>IF(E11=2,Strom!$O$8,"")</f>
        <v/>
      </c>
      <c r="AR212" s="43" t="str">
        <f>IF(E11=3,Strom!$O$9,"")</f>
        <v/>
      </c>
      <c r="AS212" s="43" t="str">
        <f>IF(E11=4,Strom!$O$10,"")</f>
        <v/>
      </c>
      <c r="AT212" s="43" t="str">
        <f>IF(E11=5,Strom!$O$11,"")</f>
        <v/>
      </c>
      <c r="AU212" s="43" t="str">
        <f>IF(E11=6,Strom!$O$12,"")</f>
        <v/>
      </c>
      <c r="AV212" s="43" t="str">
        <f>IF(E11=7,Strom!$O$13,"")</f>
        <v/>
      </c>
      <c r="AW212" s="43" t="str">
        <f>IF(E11=8,Strom!$O$14,"")</f>
        <v/>
      </c>
      <c r="AX212" s="43" t="str">
        <f>IF(E11=9,Strom!$O$15,"")</f>
        <v/>
      </c>
      <c r="AY212" s="43" t="str">
        <f>IF(E11=10,Strom!$O$16,"")</f>
        <v/>
      </c>
      <c r="AZ212" s="43">
        <f t="shared" si="70"/>
        <v>175.93</v>
      </c>
      <c r="BA212" s="43">
        <v>4</v>
      </c>
      <c r="BB212" s="43">
        <f>IF(E11=1,Gartenpflege!$N$7,"")</f>
        <v>0</v>
      </c>
      <c r="BC212" s="43" t="str">
        <f>IF(E11=2,Gartenpflege!$N$8,"")</f>
        <v/>
      </c>
      <c r="BD212" s="43" t="str">
        <f>IF(E11=3,Gartenpflege!$N$9,"")</f>
        <v/>
      </c>
      <c r="BE212" s="43" t="str">
        <f>IF(E11=4,Gartenpflege!$N$10,"")</f>
        <v/>
      </c>
      <c r="BF212" s="43" t="str">
        <f>IF(E11=5,Gartenpflege!$N$11,"")</f>
        <v/>
      </c>
      <c r="BG212" s="43" t="str">
        <f>IF(E11=6,Gartenpflege!$N$12,"")</f>
        <v/>
      </c>
      <c r="BH212" s="43" t="str">
        <f>IF(E11=7,Gartenpflege!$N$13,"")</f>
        <v/>
      </c>
      <c r="BI212" s="43" t="str">
        <f>IF(E11=8,Gartenpflege!$N$14,"")</f>
        <v/>
      </c>
      <c r="BJ212" s="43" t="str">
        <f>IF(E11=9,Gartenpflege!$N$15,"")</f>
        <v/>
      </c>
      <c r="BK212" s="43" t="str">
        <f>IF(E11=10,Gartenpflege!$N$16,"")</f>
        <v/>
      </c>
      <c r="BL212" s="43">
        <f t="shared" si="71"/>
        <v>0</v>
      </c>
      <c r="BM212" s="43">
        <v>4</v>
      </c>
      <c r="BN212" s="43">
        <f>IF(E11=1,Hausmeister!R$7,"")</f>
        <v>0</v>
      </c>
      <c r="BO212" s="43" t="str">
        <f>IF(E11=2,Hausmeister!$R$8,"")</f>
        <v/>
      </c>
      <c r="BP212" s="43" t="str">
        <f>IF(E11=3,Hausmeister!$R$9,"")</f>
        <v/>
      </c>
      <c r="BQ212" s="43" t="str">
        <f>IF(E11=4,Hausmeister!$R$10,"")</f>
        <v/>
      </c>
      <c r="BR212" s="43" t="str">
        <f>IF(E11=5,Hausmeister!$R$11,"")</f>
        <v/>
      </c>
      <c r="BS212" s="43" t="str">
        <f>IF(E11=6,Hausmeister!$R$12,"")</f>
        <v/>
      </c>
      <c r="BT212" s="43" t="str">
        <f>IF(E11=7,Hausmeister!$R$13,"")</f>
        <v/>
      </c>
      <c r="BU212" s="43" t="str">
        <f>IF(E11=8,Hausmeister!$R$14,"")</f>
        <v/>
      </c>
      <c r="BV212" s="43" t="str">
        <f>IF(E11=9,Hausmeister!$R$15,"")</f>
        <v/>
      </c>
      <c r="BW212" s="43" t="str">
        <f>IF(E11=10,Hausmeister!$R$16,"")</f>
        <v/>
      </c>
      <c r="BX212" s="43">
        <f t="shared" si="72"/>
        <v>0</v>
      </c>
      <c r="BY212" s="43">
        <v>4</v>
      </c>
      <c r="BZ212" s="43">
        <f>IF(E11=1,Sonstiges!N$7,"")</f>
        <v>15</v>
      </c>
      <c r="CA212" s="43" t="str">
        <f>IF(E11=2,Sonstiges!$N$8,"")</f>
        <v/>
      </c>
      <c r="CB212" s="43" t="str">
        <f>IF(E11=3,Sonstiges!$N$9,"")</f>
        <v/>
      </c>
      <c r="CC212" s="43" t="str">
        <f>IF(E11=4,Sonstiges!$N$10,"")</f>
        <v/>
      </c>
      <c r="CD212" s="43" t="str">
        <f>IF(E11=5,Sonstiges!$N$11,"")</f>
        <v/>
      </c>
      <c r="CE212" s="43" t="str">
        <f>IF(E11=6,Sonstiges!$N$12,"")</f>
        <v/>
      </c>
      <c r="CF212" s="43" t="str">
        <f>IF(E11=7,Sonstiges!$N$13,"")</f>
        <v/>
      </c>
      <c r="CG212" s="43" t="str">
        <f>IF(E11=8,Sonstiges!$N$14,"")</f>
        <v/>
      </c>
      <c r="CH212" s="43" t="str">
        <f>IF(E11=9,Sonstiges!$M$15,"")</f>
        <v/>
      </c>
      <c r="CI212" s="43" t="str">
        <f>IF(E11=10,Sonstiges!$N$16,"")</f>
        <v/>
      </c>
      <c r="CJ212" s="43">
        <f t="shared" si="73"/>
        <v>15</v>
      </c>
      <c r="CK212" s="43"/>
      <c r="CL212" s="43"/>
      <c r="CM212" s="43"/>
      <c r="CN212" s="43"/>
      <c r="CO212" s="43"/>
      <c r="CP212" s="43"/>
      <c r="CQ212" s="43"/>
      <c r="CR212" s="43"/>
      <c r="CS212" s="43"/>
      <c r="CT212" s="43"/>
      <c r="CU212" s="43"/>
      <c r="CV212" s="43"/>
      <c r="CW212" s="43"/>
      <c r="CX212" s="43"/>
      <c r="CY212" s="43"/>
      <c r="CZ212" s="43"/>
      <c r="DA212" s="43"/>
      <c r="DB212" s="43"/>
      <c r="DC212" s="43"/>
      <c r="DD212" s="43"/>
      <c r="DE212" s="43"/>
      <c r="DF212" s="43"/>
      <c r="DG212" s="43"/>
      <c r="DH212" s="43"/>
      <c r="DI212" s="43"/>
      <c r="DJ212" s="43"/>
      <c r="DK212" s="43" t="str">
        <f>IF(CJ11=4,Kabelgebühren!$N$10,"")</f>
        <v/>
      </c>
      <c r="DL212" s="43" t="str">
        <f>IF(CJ11=5,Kabelgebühren!$N$11,"")</f>
        <v/>
      </c>
      <c r="DM212" s="43" t="str">
        <f>IF(CJ11=6,Kabelgebühren!$N$12,"")</f>
        <v/>
      </c>
    </row>
    <row r="213" spans="1:117" hidden="1" x14ac:dyDescent="0.2">
      <c r="A213" s="43"/>
      <c r="B213" s="43"/>
      <c r="C213" s="43">
        <v>5</v>
      </c>
      <c r="D213" s="43" t="str">
        <f>IF(E12=1,Schornsteinfeger!$N$7,"")</f>
        <v/>
      </c>
      <c r="E213" s="43" t="str">
        <f>IF(E12=2,Schornsteinfeger!$N$8,"")</f>
        <v/>
      </c>
      <c r="F213" s="43" t="str">
        <f>IF(E12=3,Schornsteinfeger!$N$9,"")</f>
        <v/>
      </c>
      <c r="G213" s="43" t="str">
        <f>IF(E12=4,Schornsteinfeger!$N$10,"")</f>
        <v/>
      </c>
      <c r="H213" s="43" t="str">
        <f>IF(E12=5,Schornsteinfeger!$N$11,"")</f>
        <v/>
      </c>
      <c r="I213" s="43" t="str">
        <f>IF(E12=6,Schornsteinfeger!$N$12,"")</f>
        <v/>
      </c>
      <c r="J213" s="43" t="str">
        <f>IF(E12=7,Schornsteinfeger!$N$13,"")</f>
        <v/>
      </c>
      <c r="K213" s="43" t="str">
        <f>IF(E12=8,Schornsteinfeger!$N$14,"")</f>
        <v/>
      </c>
      <c r="L213" s="43" t="str">
        <f>IF(E12=9,Schornsteinfeger!$N$15,"")</f>
        <v/>
      </c>
      <c r="M213" s="43" t="str">
        <f>IF(E12=10,Schornsteinfeger!$N$16,"")</f>
        <v/>
      </c>
      <c r="N213" s="43">
        <f t="shared" si="67"/>
        <v>0</v>
      </c>
      <c r="O213" s="43">
        <v>5</v>
      </c>
      <c r="P213" s="43" t="str">
        <f>IF(E12=1,Versicherungen!$N$7,"")</f>
        <v/>
      </c>
      <c r="Q213" s="43" t="str">
        <f>IF(E12=2,Versicherungen!$N$8,"")</f>
        <v/>
      </c>
      <c r="R213" s="43" t="str">
        <f>IF(E12=3,Versicherungen!$N$9,"")</f>
        <v/>
      </c>
      <c r="S213" s="43" t="str">
        <f>IF(E12=4,Versicherungen!$N$10,"")</f>
        <v/>
      </c>
      <c r="T213" s="43" t="str">
        <f>IF(E12=5,Versicherungen!$N$11,"")</f>
        <v/>
      </c>
      <c r="U213" s="43" t="str">
        <f>IF(E12=6,Versicherungen!$N$12,"")</f>
        <v/>
      </c>
      <c r="V213" s="43" t="str">
        <f>IF(E12=7,Versicherungen!$N$13,"")</f>
        <v/>
      </c>
      <c r="W213" s="43" t="str">
        <f>IF(E12=8,Versicherungen!$N$14,"")</f>
        <v/>
      </c>
      <c r="X213" s="43" t="str">
        <f>IF(R12=9,Versicherungen!$N$15,"")</f>
        <v/>
      </c>
      <c r="Y213" s="43" t="str">
        <f>IF(E12=10,Versicherungen!$N$16,"")</f>
        <v/>
      </c>
      <c r="Z213" s="43"/>
      <c r="AA213" s="43">
        <f t="shared" si="68"/>
        <v>0</v>
      </c>
      <c r="AB213" s="43">
        <v>5</v>
      </c>
      <c r="AC213" s="43"/>
      <c r="AD213" s="43" t="str">
        <f>IF(E12=1,Kabelgebühren!$N$7,"")</f>
        <v/>
      </c>
      <c r="AE213" s="43" t="str">
        <f>IF(E12=2,Kabelgebühren!$N$8,"")</f>
        <v/>
      </c>
      <c r="AF213" s="43" t="str">
        <f>IF(E12=3,Kabelgebühren!$N$9,"")</f>
        <v/>
      </c>
      <c r="AG213" s="43" t="str">
        <f>IF(E12=4,Kabelgebühren!$N$10,"")</f>
        <v/>
      </c>
      <c r="AH213" s="43" t="str">
        <f>IF(E12=5,Kabelgebühren!$N$11,"")</f>
        <v/>
      </c>
      <c r="AI213" s="43" t="str">
        <f>IF(E12=6,Kabelgebühren!$N$12,"")</f>
        <v/>
      </c>
      <c r="AJ213" s="43" t="str">
        <f>IF(E12=7,Kabelgebühren!$N$13,"")</f>
        <v/>
      </c>
      <c r="AK213" s="43" t="str">
        <f>IF(E12=8,Kabelgebühren!$N$14,"")</f>
        <v/>
      </c>
      <c r="AL213" s="43" t="str">
        <f>IF(E12=9,Kabelgebühren!$N$15,"")</f>
        <v/>
      </c>
      <c r="AM213" s="43" t="str">
        <f>IF(E12=10,Kabelgebühren!$N$16,"")</f>
        <v/>
      </c>
      <c r="AN213" s="43">
        <f t="shared" si="69"/>
        <v>0</v>
      </c>
      <c r="AO213" s="43">
        <v>5</v>
      </c>
      <c r="AP213" s="43" t="str">
        <f>IF(E12=1,Strom!$O$7,"")</f>
        <v/>
      </c>
      <c r="AQ213" s="43" t="str">
        <f>IF(E12=2,Strom!$O$8,"")</f>
        <v/>
      </c>
      <c r="AR213" s="43" t="str">
        <f>IF(E12=3,Strom!$O$9,"")</f>
        <v/>
      </c>
      <c r="AS213" s="43" t="str">
        <f>IF(E12=4,Strom!$O$10,"")</f>
        <v/>
      </c>
      <c r="AT213" s="43" t="str">
        <f>IF(E12=5,Strom!$O$11,"")</f>
        <v/>
      </c>
      <c r="AU213" s="43" t="str">
        <f>IF(E12=6,Strom!$O$12,"")</f>
        <v/>
      </c>
      <c r="AV213" s="43" t="str">
        <f>IF(E12=7,Strom!$O$13,"")</f>
        <v/>
      </c>
      <c r="AW213" s="43" t="str">
        <f>IF(E12=8,Strom!$O$14,"")</f>
        <v/>
      </c>
      <c r="AX213" s="43" t="str">
        <f>IF(E12=9,Strom!$O$15,"")</f>
        <v/>
      </c>
      <c r="AY213" s="43" t="str">
        <f>IF(E12=10,Strom!$O$16,"")</f>
        <v/>
      </c>
      <c r="AZ213" s="43">
        <f t="shared" si="70"/>
        <v>0</v>
      </c>
      <c r="BA213" s="43">
        <v>5</v>
      </c>
      <c r="BB213" s="43" t="str">
        <f>IF(E12=1,Gartenpflege!$N$7,"")</f>
        <v/>
      </c>
      <c r="BC213" s="43" t="str">
        <f>IF(E12=2,Gartenpflege!$N$8,"")</f>
        <v/>
      </c>
      <c r="BD213" s="43" t="str">
        <f>IF(E12=3,Gartenpflege!$N$9,"")</f>
        <v/>
      </c>
      <c r="BE213" s="43" t="str">
        <f>IF(E12=4,Gartenpflege!$N$10,"")</f>
        <v/>
      </c>
      <c r="BF213" s="43" t="str">
        <f>IF(E12=5,Gartenpflege!$N$11,"")</f>
        <v/>
      </c>
      <c r="BG213" s="43" t="str">
        <f>IF(E12=6,Gartenpflege!$N$12,"")</f>
        <v/>
      </c>
      <c r="BH213" s="43" t="str">
        <f>IF(E12=7,Gartenpflege!$N$13,"")</f>
        <v/>
      </c>
      <c r="BI213" s="43" t="str">
        <f>IF(E12=8,Gartenpflege!$N$14,"")</f>
        <v/>
      </c>
      <c r="BJ213" s="43" t="str">
        <f>IF(E12=9,Gartenpflege!$N$15,"")</f>
        <v/>
      </c>
      <c r="BK213" s="43" t="str">
        <f>IF(E12=10,Gartenpflege!$N$16,"")</f>
        <v/>
      </c>
      <c r="BL213" s="43">
        <f t="shared" si="71"/>
        <v>0</v>
      </c>
      <c r="BM213" s="43">
        <v>5</v>
      </c>
      <c r="BN213" s="43" t="str">
        <f>IF(E12=1,Hausmeister!R$7,"")</f>
        <v/>
      </c>
      <c r="BO213" s="43" t="str">
        <f>IF(E12=2,Hausmeister!$R$8,"")</f>
        <v/>
      </c>
      <c r="BP213" s="43" t="str">
        <f>IF(E12=3,Hausmeister!$R$9,"")</f>
        <v/>
      </c>
      <c r="BQ213" s="43" t="str">
        <f>IF(E12=4,Hausmeister!$R$10,"")</f>
        <v/>
      </c>
      <c r="BR213" s="43" t="str">
        <f>IF(E12=5,Hausmeister!$R$11,"")</f>
        <v/>
      </c>
      <c r="BS213" s="43" t="str">
        <f>IF(E12=6,Hausmeister!$R$12,"")</f>
        <v/>
      </c>
      <c r="BT213" s="43" t="str">
        <f>IF(E12=7,Hausmeister!$R$13,"")</f>
        <v/>
      </c>
      <c r="BU213" s="43" t="str">
        <f>IF(E12=8,Hausmeister!$R$14,"")</f>
        <v/>
      </c>
      <c r="BV213" s="43" t="str">
        <f>IF(E12=9,Hausmeister!$R$15,"")</f>
        <v/>
      </c>
      <c r="BW213" s="43" t="str">
        <f>IF(E12=10,Hausmeister!$R$16,"")</f>
        <v/>
      </c>
      <c r="BX213" s="43">
        <f t="shared" si="72"/>
        <v>0</v>
      </c>
      <c r="BY213" s="43">
        <v>5</v>
      </c>
      <c r="BZ213" s="43" t="str">
        <f>IF(E12=1,Sonstiges!N$7,"")</f>
        <v/>
      </c>
      <c r="CA213" s="43" t="str">
        <f>IF(E12=2,Sonstiges!$N$8,"")</f>
        <v/>
      </c>
      <c r="CB213" s="43" t="str">
        <f>IF(E12=3,Sonstiges!$N$9,"")</f>
        <v/>
      </c>
      <c r="CC213" s="43" t="str">
        <f>IF(E12=4,Sonstiges!$N$10,"")</f>
        <v/>
      </c>
      <c r="CD213" s="43" t="str">
        <f>IF(E12=5,Sonstiges!$N$11,"")</f>
        <v/>
      </c>
      <c r="CE213" s="43" t="str">
        <f>IF(E12=6,Sonstiges!$N$12,"")</f>
        <v/>
      </c>
      <c r="CF213" s="43" t="str">
        <f>IF(E12=7,Sonstiges!$N$13,"")</f>
        <v/>
      </c>
      <c r="CG213" s="43" t="str">
        <f>IF(E12=8,Sonstiges!$N$14,"")</f>
        <v/>
      </c>
      <c r="CH213" s="43" t="str">
        <f>IF(E12=9,Sonstiges!$M$15,"")</f>
        <v/>
      </c>
      <c r="CI213" s="43" t="str">
        <f>IF(E12=10,Sonstiges!$N$16,"")</f>
        <v/>
      </c>
      <c r="CJ213" s="43">
        <f t="shared" si="73"/>
        <v>0</v>
      </c>
      <c r="CK213" s="43"/>
      <c r="CL213" s="43"/>
      <c r="CM213" s="43"/>
      <c r="CN213" s="43"/>
      <c r="CO213" s="43"/>
      <c r="CP213" s="43"/>
      <c r="CQ213" s="43"/>
      <c r="CR213" s="43"/>
      <c r="CS213" s="43"/>
      <c r="CT213" s="43"/>
      <c r="CU213" s="43"/>
      <c r="CV213" s="43"/>
      <c r="CW213" s="43"/>
      <c r="CX213" s="43"/>
      <c r="CY213" s="43"/>
      <c r="CZ213" s="43"/>
      <c r="DA213" s="43"/>
      <c r="DB213" s="43"/>
      <c r="DC213" s="43"/>
      <c r="DD213" s="43"/>
      <c r="DE213" s="43"/>
      <c r="DF213" s="43"/>
      <c r="DG213" s="43"/>
      <c r="DH213" s="43"/>
      <c r="DI213" s="43"/>
      <c r="DJ213" s="43"/>
      <c r="DK213" s="43" t="str">
        <f>IF(CJ12=4,Kabelgebühren!$N$10,"")</f>
        <v/>
      </c>
      <c r="DL213" s="43" t="str">
        <f>IF(CJ12=5,Kabelgebühren!$N$11,"")</f>
        <v/>
      </c>
      <c r="DM213" s="43" t="str">
        <f>IF(CJ12=6,Kabelgebühren!$N$12,"")</f>
        <v/>
      </c>
    </row>
    <row r="214" spans="1:117" hidden="1" x14ac:dyDescent="0.2">
      <c r="A214" s="43"/>
      <c r="B214" s="43"/>
      <c r="C214" s="43">
        <v>6</v>
      </c>
      <c r="D214" s="43" t="str">
        <f>IF(E13=1,Schornsteinfeger!$N$7,"")</f>
        <v/>
      </c>
      <c r="E214" s="43" t="str">
        <f>IF(E13=2,Schornsteinfeger!$N$8,"")</f>
        <v/>
      </c>
      <c r="F214" s="43" t="str">
        <f>IF(E13=3,Schornsteinfeger!$N$9,"")</f>
        <v/>
      </c>
      <c r="G214" s="43" t="str">
        <f>IF(E13=4,Schornsteinfeger!$N$10,"")</f>
        <v/>
      </c>
      <c r="H214" s="43" t="str">
        <f>IF(E13=5,Schornsteinfeger!$N$11,"")</f>
        <v/>
      </c>
      <c r="I214" s="43" t="str">
        <f>IF(E13=6,Schornsteinfeger!$N$12,"")</f>
        <v/>
      </c>
      <c r="J214" s="43" t="str">
        <f>IF(E13=7,Schornsteinfeger!$N$13,"")</f>
        <v/>
      </c>
      <c r="K214" s="43" t="str">
        <f>IF(E13=8,Schornsteinfeger!$N$14,"")</f>
        <v/>
      </c>
      <c r="L214" s="43" t="str">
        <f>IF(E13=9,Schornsteinfeger!$N$15,"")</f>
        <v/>
      </c>
      <c r="M214" s="43" t="str">
        <f>IF(E13=10,Schornsteinfeger!$N$16,"")</f>
        <v/>
      </c>
      <c r="N214" s="43">
        <f t="shared" si="67"/>
        <v>0</v>
      </c>
      <c r="O214" s="43">
        <v>6</v>
      </c>
      <c r="P214" s="43" t="str">
        <f>IF(E13=1,Versicherungen!$N$7,"")</f>
        <v/>
      </c>
      <c r="Q214" s="43" t="str">
        <f>IF(E13=2,Versicherungen!$N$8,"")</f>
        <v/>
      </c>
      <c r="R214" s="43" t="str">
        <f>IF(E13=3,Versicherungen!$N$9,"")</f>
        <v/>
      </c>
      <c r="S214" s="43" t="str">
        <f>IF(E13=4,Versicherungen!$N$10,"")</f>
        <v/>
      </c>
      <c r="T214" s="43" t="str">
        <f>IF(E13=5,Versicherungen!$N$11,"")</f>
        <v/>
      </c>
      <c r="U214" s="43" t="str">
        <f>IF(E13=6,Versicherungen!$N$12,"")</f>
        <v/>
      </c>
      <c r="V214" s="43" t="str">
        <f>IF(E13=7,Versicherungen!$N$13,"")</f>
        <v/>
      </c>
      <c r="W214" s="43" t="str">
        <f>IF(E13=8,Versicherungen!$N$14,"")</f>
        <v/>
      </c>
      <c r="X214" s="43" t="str">
        <f>IF(R13=9,Versicherungen!$N$15,"")</f>
        <v/>
      </c>
      <c r="Y214" s="43" t="str">
        <f>IF(E13=10,Versicherungen!$N$16,"")</f>
        <v/>
      </c>
      <c r="Z214" s="43"/>
      <c r="AA214" s="43">
        <f t="shared" si="68"/>
        <v>0</v>
      </c>
      <c r="AB214" s="43">
        <v>6</v>
      </c>
      <c r="AC214" s="43"/>
      <c r="AD214" s="43" t="str">
        <f>IF(E13=1,Kabelgebühren!$N$7,"")</f>
        <v/>
      </c>
      <c r="AE214" s="43" t="str">
        <f>IF(E13=2,Kabelgebühren!$N$8,"")</f>
        <v/>
      </c>
      <c r="AF214" s="43" t="str">
        <f>IF(E13=3,Kabelgebühren!$N$9,"")</f>
        <v/>
      </c>
      <c r="AG214" s="43" t="str">
        <f>IF(E13=4,Kabelgebühren!$N$10,"")</f>
        <v/>
      </c>
      <c r="AH214" s="43" t="str">
        <f>IF(E13=5,Kabelgebühren!$N$11,"")</f>
        <v/>
      </c>
      <c r="AI214" s="43" t="str">
        <f>IF(E13=6,Kabelgebühren!$N$12,"")</f>
        <v/>
      </c>
      <c r="AJ214" s="43" t="str">
        <f>IF(E13=7,Kabelgebühren!$N$13,"")</f>
        <v/>
      </c>
      <c r="AK214" s="43" t="str">
        <f>IF(E13=8,Kabelgebühren!$N$14,"")</f>
        <v/>
      </c>
      <c r="AL214" s="43" t="str">
        <f>IF(E13=9,Kabelgebühren!$N$15,"")</f>
        <v/>
      </c>
      <c r="AM214" s="43" t="str">
        <f>IF(E13=10,Kabelgebühren!$N$16,"")</f>
        <v/>
      </c>
      <c r="AN214" s="43">
        <f t="shared" si="69"/>
        <v>0</v>
      </c>
      <c r="AO214" s="43">
        <v>6</v>
      </c>
      <c r="AP214" s="43" t="str">
        <f>IF(E13=1,Strom!$O$7,"")</f>
        <v/>
      </c>
      <c r="AQ214" s="43" t="str">
        <f>IF(E13=2,Strom!$O$8,"")</f>
        <v/>
      </c>
      <c r="AR214" s="43" t="str">
        <f>IF(E13=3,Strom!$O$9,"")</f>
        <v/>
      </c>
      <c r="AS214" s="43" t="str">
        <f>IF(E13=4,Strom!$O$10,"")</f>
        <v/>
      </c>
      <c r="AT214" s="43" t="str">
        <f>IF(E13=5,Strom!$O$11,"")</f>
        <v/>
      </c>
      <c r="AU214" s="43" t="str">
        <f>IF(E13=6,Strom!$O$12,"")</f>
        <v/>
      </c>
      <c r="AV214" s="43" t="str">
        <f>IF(E13=7,Strom!$O$13,"")</f>
        <v/>
      </c>
      <c r="AW214" s="43" t="str">
        <f>IF(E13=8,Strom!$O$14,"")</f>
        <v/>
      </c>
      <c r="AX214" s="43" t="str">
        <f>IF(E13=9,Strom!$O$15,"")</f>
        <v/>
      </c>
      <c r="AY214" s="43" t="str">
        <f>IF(E13=10,Strom!$O$16,"")</f>
        <v/>
      </c>
      <c r="AZ214" s="43">
        <f t="shared" si="70"/>
        <v>0</v>
      </c>
      <c r="BA214" s="43">
        <v>6</v>
      </c>
      <c r="BB214" s="43" t="str">
        <f>IF(E13=1,Gartenpflege!$N$7,"")</f>
        <v/>
      </c>
      <c r="BC214" s="43" t="str">
        <f>IF(E13=2,Gartenpflege!$N$8,"")</f>
        <v/>
      </c>
      <c r="BD214" s="43" t="str">
        <f>IF(E13=3,Gartenpflege!$N$9,"")</f>
        <v/>
      </c>
      <c r="BE214" s="43" t="str">
        <f>IF(E13=4,Gartenpflege!$N$10,"")</f>
        <v/>
      </c>
      <c r="BF214" s="43" t="str">
        <f>IF(E13=5,Gartenpflege!$N$11,"")</f>
        <v/>
      </c>
      <c r="BG214" s="43" t="str">
        <f>IF(E13=6,Gartenpflege!$N$12,"")</f>
        <v/>
      </c>
      <c r="BH214" s="43" t="str">
        <f>IF(E13=7,Gartenpflege!$N$13,"")</f>
        <v/>
      </c>
      <c r="BI214" s="43" t="str">
        <f>IF(E13=8,Gartenpflege!$N$14,"")</f>
        <v/>
      </c>
      <c r="BJ214" s="43" t="str">
        <f>IF(E13=9,Gartenpflege!$N$15,"")</f>
        <v/>
      </c>
      <c r="BK214" s="43" t="str">
        <f>IF(E13=10,Gartenpflege!$N$16,"")</f>
        <v/>
      </c>
      <c r="BL214" s="43">
        <f t="shared" si="71"/>
        <v>0</v>
      </c>
      <c r="BM214" s="43">
        <v>6</v>
      </c>
      <c r="BN214" s="43" t="str">
        <f>IF(E13=1,Hausmeister!R$7,"")</f>
        <v/>
      </c>
      <c r="BO214" s="43" t="str">
        <f>IF(E13=2,Hausmeister!$R$8,"")</f>
        <v/>
      </c>
      <c r="BP214" s="43" t="str">
        <f>IF(E13=3,Hausmeister!$R$9,"")</f>
        <v/>
      </c>
      <c r="BQ214" s="43" t="str">
        <f>IF(E13=4,Hausmeister!$R$10,"")</f>
        <v/>
      </c>
      <c r="BR214" s="43" t="str">
        <f>IF(E13=5,Hausmeister!$R$11,"")</f>
        <v/>
      </c>
      <c r="BS214" s="43" t="str">
        <f>IF(E13=6,Hausmeister!$R$12,"")</f>
        <v/>
      </c>
      <c r="BT214" s="43" t="str">
        <f>IF(E13=7,Hausmeister!$R$13,"")</f>
        <v/>
      </c>
      <c r="BU214" s="43" t="str">
        <f>IF(E13=8,Hausmeister!$R$14,"")</f>
        <v/>
      </c>
      <c r="BV214" s="43" t="str">
        <f>IF(E13=9,Hausmeister!$R$15,"")</f>
        <v/>
      </c>
      <c r="BW214" s="43" t="str">
        <f>IF(E13=10,Hausmeister!$R$16,"")</f>
        <v/>
      </c>
      <c r="BX214" s="43">
        <f t="shared" si="72"/>
        <v>0</v>
      </c>
      <c r="BY214" s="43">
        <v>6</v>
      </c>
      <c r="BZ214" s="43" t="str">
        <f>IF(E13=1,Sonstiges!N$7,"")</f>
        <v/>
      </c>
      <c r="CA214" s="43" t="str">
        <f>IF(E13=2,Sonstiges!$N$8,"")</f>
        <v/>
      </c>
      <c r="CB214" s="43" t="str">
        <f>IF(E13=3,Sonstiges!$N$9,"")</f>
        <v/>
      </c>
      <c r="CC214" s="43" t="str">
        <f>IF(E13=4,Sonstiges!$N$10,"")</f>
        <v/>
      </c>
      <c r="CD214" s="43" t="str">
        <f>IF(E13=5,Sonstiges!$N$11,"")</f>
        <v/>
      </c>
      <c r="CE214" s="43" t="str">
        <f>IF(E13=6,Sonstiges!$N$12,"")</f>
        <v/>
      </c>
      <c r="CF214" s="43" t="str">
        <f>IF(E13=7,Sonstiges!$N$13,"")</f>
        <v/>
      </c>
      <c r="CG214" s="43" t="str">
        <f>IF(E13=8,Sonstiges!$N$14,"")</f>
        <v/>
      </c>
      <c r="CH214" s="43" t="str">
        <f>IF(E13=9,Sonstiges!$M$15,"")</f>
        <v/>
      </c>
      <c r="CI214" s="43" t="str">
        <f>IF(E13=10,Sonstiges!$N$16,"")</f>
        <v/>
      </c>
      <c r="CJ214" s="43">
        <f t="shared" si="73"/>
        <v>0</v>
      </c>
      <c r="CK214" s="43"/>
      <c r="CL214" s="43"/>
      <c r="CM214" s="43"/>
      <c r="CN214" s="43"/>
      <c r="CO214" s="43"/>
      <c r="CP214" s="43"/>
      <c r="CQ214" s="43"/>
      <c r="CR214" s="43"/>
      <c r="CS214" s="43"/>
      <c r="CT214" s="43"/>
      <c r="CU214" s="43"/>
      <c r="CV214" s="43"/>
      <c r="CW214" s="43"/>
      <c r="CX214" s="43"/>
      <c r="CY214" s="43"/>
      <c r="CZ214" s="43"/>
      <c r="DA214" s="43"/>
      <c r="DB214" s="43"/>
      <c r="DC214" s="43"/>
      <c r="DD214" s="43"/>
      <c r="DE214" s="43"/>
      <c r="DF214" s="43"/>
      <c r="DG214" s="43"/>
      <c r="DH214" s="43"/>
      <c r="DI214" s="43"/>
      <c r="DJ214" s="43"/>
      <c r="DK214" s="43" t="str">
        <f>IF(CJ13=4,Kabelgebühren!$N$10,"")</f>
        <v/>
      </c>
      <c r="DL214" s="43" t="str">
        <f>IF(CJ13=5,Kabelgebühren!$N$11,"")</f>
        <v/>
      </c>
      <c r="DM214" s="43" t="str">
        <f>IF(CJ13=6,Kabelgebühren!$N$12,"")</f>
        <v/>
      </c>
    </row>
    <row r="215" spans="1:117" hidden="1" x14ac:dyDescent="0.2">
      <c r="A215" s="43"/>
      <c r="B215" s="43"/>
      <c r="C215" s="43">
        <v>7</v>
      </c>
      <c r="D215" s="43" t="str">
        <f>IF(E14=1,Schornsteinfeger!$N$7,"")</f>
        <v/>
      </c>
      <c r="E215" s="43" t="str">
        <f>IF(E14=2,Schornsteinfeger!$N$8,"")</f>
        <v/>
      </c>
      <c r="F215" s="43" t="str">
        <f>IF(E14=3,Schornsteinfeger!$N$9,"")</f>
        <v/>
      </c>
      <c r="G215" s="43" t="str">
        <f>IF(E14=4,Schornsteinfeger!$N$10,"")</f>
        <v/>
      </c>
      <c r="H215" s="43" t="str">
        <f>IF(E14=5,Schornsteinfeger!$N$11,"")</f>
        <v/>
      </c>
      <c r="I215" s="43" t="str">
        <f>IF(E14=6,Schornsteinfeger!$N$12,"")</f>
        <v/>
      </c>
      <c r="J215" s="43" t="str">
        <f>IF(E14=7,Schornsteinfeger!$N$13,"")</f>
        <v/>
      </c>
      <c r="K215" s="43" t="str">
        <f>IF(E14=8,Schornsteinfeger!$N$14,"")</f>
        <v/>
      </c>
      <c r="L215" s="43" t="str">
        <f>IF(E14=9,Schornsteinfeger!$N$15,"")</f>
        <v/>
      </c>
      <c r="M215" s="43" t="str">
        <f>IF(E14=10,Schornsteinfeger!$N$16,"")</f>
        <v/>
      </c>
      <c r="N215" s="43">
        <f t="shared" si="67"/>
        <v>0</v>
      </c>
      <c r="O215" s="43">
        <v>7</v>
      </c>
      <c r="P215" s="43" t="str">
        <f>IF(E14=1,Versicherungen!$N$7,"")</f>
        <v/>
      </c>
      <c r="Q215" s="43" t="str">
        <f>IF(E14=2,Versicherungen!$N$8,"")</f>
        <v/>
      </c>
      <c r="R215" s="43" t="str">
        <f>IF(E14=3,Versicherungen!$N$9,"")</f>
        <v/>
      </c>
      <c r="S215" s="43" t="str">
        <f>IF(E14=4,Versicherungen!$N$10,"")</f>
        <v/>
      </c>
      <c r="T215" s="43" t="str">
        <f>IF(E14=5,Versicherungen!$N$11,"")</f>
        <v/>
      </c>
      <c r="U215" s="43" t="str">
        <f>IF(E14=6,Versicherungen!$N$12,"")</f>
        <v/>
      </c>
      <c r="V215" s="43" t="str">
        <f>IF(E14=7,Versicherungen!$N$13,"")</f>
        <v/>
      </c>
      <c r="W215" s="43" t="str">
        <f>IF(E14=8,Versicherungen!$N$14,"")</f>
        <v/>
      </c>
      <c r="X215" s="43" t="str">
        <f>IF(R14=9,Versicherungen!$N$15,"")</f>
        <v/>
      </c>
      <c r="Y215" s="43" t="str">
        <f>IF(E14=10,Versicherungen!$N$16,"")</f>
        <v/>
      </c>
      <c r="Z215" s="43"/>
      <c r="AA215" s="43">
        <f t="shared" si="68"/>
        <v>0</v>
      </c>
      <c r="AB215" s="43">
        <v>7</v>
      </c>
      <c r="AC215" s="43"/>
      <c r="AD215" s="43" t="str">
        <f>IF(E14=1,Kabelgebühren!$N$7,"")</f>
        <v/>
      </c>
      <c r="AE215" s="43" t="str">
        <f>IF(E14=2,Kabelgebühren!$N$8,"")</f>
        <v/>
      </c>
      <c r="AF215" s="43" t="str">
        <f>IF(E14=3,Kabelgebühren!$N$9,"")</f>
        <v/>
      </c>
      <c r="AG215" s="43" t="str">
        <f>IF(E14=4,Kabelgebühren!$N$10,"")</f>
        <v/>
      </c>
      <c r="AH215" s="43" t="str">
        <f>IF(E14=5,Kabelgebühren!$N$11,"")</f>
        <v/>
      </c>
      <c r="AI215" s="43" t="str">
        <f>IF(E14=6,Kabelgebühren!$N$12,"")</f>
        <v/>
      </c>
      <c r="AJ215" s="43" t="str">
        <f>IF(E14=7,Kabelgebühren!$N$13,"")</f>
        <v/>
      </c>
      <c r="AK215" s="43" t="str">
        <f>IF(E14=8,Kabelgebühren!$N$14,"")</f>
        <v/>
      </c>
      <c r="AL215" s="43" t="str">
        <f>IF(E14=9,Kabelgebühren!$N$15,"")</f>
        <v/>
      </c>
      <c r="AM215" s="43" t="str">
        <f>IF(E14=10,Kabelgebühren!$N$16,"")</f>
        <v/>
      </c>
      <c r="AN215" s="43">
        <f t="shared" si="69"/>
        <v>0</v>
      </c>
      <c r="AO215" s="43">
        <v>7</v>
      </c>
      <c r="AP215" s="43" t="str">
        <f>IF(E14=1,Strom!$O$7,"")</f>
        <v/>
      </c>
      <c r="AQ215" s="43" t="str">
        <f>IF(E14=2,Strom!$O$8,"")</f>
        <v/>
      </c>
      <c r="AR215" s="43" t="str">
        <f>IF(E14=3,Strom!$O$9,"")</f>
        <v/>
      </c>
      <c r="AS215" s="43" t="str">
        <f>IF(E14=4,Strom!$O$10,"")</f>
        <v/>
      </c>
      <c r="AT215" s="43" t="str">
        <f>IF(E14=5,Strom!$O$11,"")</f>
        <v/>
      </c>
      <c r="AU215" s="43" t="str">
        <f>IF(E14=6,Strom!$O$12,"")</f>
        <v/>
      </c>
      <c r="AV215" s="43" t="str">
        <f>IF(E14=7,Strom!$O$13,"")</f>
        <v/>
      </c>
      <c r="AW215" s="43" t="str">
        <f>IF(E14=8,Strom!$O$14,"")</f>
        <v/>
      </c>
      <c r="AX215" s="43" t="str">
        <f>IF(E14=9,Strom!$O$15,"")</f>
        <v/>
      </c>
      <c r="AY215" s="43" t="str">
        <f>IF(E14=10,Strom!$O$16,"")</f>
        <v/>
      </c>
      <c r="AZ215" s="43">
        <f t="shared" si="70"/>
        <v>0</v>
      </c>
      <c r="BA215" s="43">
        <v>7</v>
      </c>
      <c r="BB215" s="43" t="str">
        <f>IF(E14=1,Gartenpflege!$N$7,"")</f>
        <v/>
      </c>
      <c r="BC215" s="43" t="str">
        <f>IF(E14=2,Gartenpflege!$N$8,"")</f>
        <v/>
      </c>
      <c r="BD215" s="43" t="str">
        <f>IF(E14=3,Gartenpflege!$N$9,"")</f>
        <v/>
      </c>
      <c r="BE215" s="43" t="str">
        <f>IF(E14=4,Gartenpflege!$N$10,"")</f>
        <v/>
      </c>
      <c r="BF215" s="43" t="str">
        <f>IF(E14=5,Gartenpflege!$N$11,"")</f>
        <v/>
      </c>
      <c r="BG215" s="43" t="str">
        <f>IF(E14=6,Gartenpflege!$N$12,"")</f>
        <v/>
      </c>
      <c r="BH215" s="43" t="str">
        <f>IF(E14=7,Gartenpflege!$N$13,"")</f>
        <v/>
      </c>
      <c r="BI215" s="43" t="str">
        <f>IF(E14=8,Gartenpflege!$N$14,"")</f>
        <v/>
      </c>
      <c r="BJ215" s="43" t="str">
        <f>IF(E14=9,Gartenpflege!$N$15,"")</f>
        <v/>
      </c>
      <c r="BK215" s="43" t="str">
        <f>IF(E14=10,Gartenpflege!$N$16,"")</f>
        <v/>
      </c>
      <c r="BL215" s="43">
        <f t="shared" si="71"/>
        <v>0</v>
      </c>
      <c r="BM215" s="43">
        <v>7</v>
      </c>
      <c r="BN215" s="43" t="str">
        <f>IF(E14=1,Hausmeister!R$7,"")</f>
        <v/>
      </c>
      <c r="BO215" s="43" t="str">
        <f>IF(E14=2,Hausmeister!$R$8,"")</f>
        <v/>
      </c>
      <c r="BP215" s="43" t="str">
        <f>IF(E14=3,Hausmeister!$R$9,"")</f>
        <v/>
      </c>
      <c r="BQ215" s="43" t="str">
        <f>IF(E14=4,Hausmeister!$R$10,"")</f>
        <v/>
      </c>
      <c r="BR215" s="43" t="str">
        <f>IF(E14=5,Hausmeister!$R$11,"")</f>
        <v/>
      </c>
      <c r="BS215" s="43" t="str">
        <f>IF(E14=6,Hausmeister!$R$12,"")</f>
        <v/>
      </c>
      <c r="BT215" s="43" t="str">
        <f>IF(E14=7,Hausmeister!$R$13,"")</f>
        <v/>
      </c>
      <c r="BU215" s="43" t="str">
        <f>IF(E14=8,Hausmeister!$R$14,"")</f>
        <v/>
      </c>
      <c r="BV215" s="43" t="str">
        <f>IF(E14=9,Hausmeister!$R$15,"")</f>
        <v/>
      </c>
      <c r="BW215" s="43" t="str">
        <f>IF(E14=10,Hausmeister!$R$16,"")</f>
        <v/>
      </c>
      <c r="BX215" s="43">
        <f t="shared" si="72"/>
        <v>0</v>
      </c>
      <c r="BY215" s="43">
        <v>7</v>
      </c>
      <c r="BZ215" s="43" t="str">
        <f>IF(E14=1,Sonstiges!N$7,"")</f>
        <v/>
      </c>
      <c r="CA215" s="43" t="str">
        <f>IF(E14=2,Sonstiges!$N$8,"")</f>
        <v/>
      </c>
      <c r="CB215" s="43" t="str">
        <f>IF(E14=3,Sonstiges!$N$9,"")</f>
        <v/>
      </c>
      <c r="CC215" s="43" t="str">
        <f>IF(E14=4,Sonstiges!$N$10,"")</f>
        <v/>
      </c>
      <c r="CD215" s="43" t="str">
        <f>IF(E14=5,Sonstiges!$N$11,"")</f>
        <v/>
      </c>
      <c r="CE215" s="43" t="str">
        <f>IF(E14=6,Sonstiges!$N$12,"")</f>
        <v/>
      </c>
      <c r="CF215" s="43" t="str">
        <f>IF(E14=7,Sonstiges!$N$13,"")</f>
        <v/>
      </c>
      <c r="CG215" s="43" t="str">
        <f>IF(E14=8,Sonstiges!$N$14,"")</f>
        <v/>
      </c>
      <c r="CH215" s="43" t="str">
        <f>IF(E14=9,Sonstiges!$M$15,"")</f>
        <v/>
      </c>
      <c r="CI215" s="43" t="str">
        <f>IF(E14=10,Sonstiges!$N$16,"")</f>
        <v/>
      </c>
      <c r="CJ215" s="43">
        <f t="shared" si="73"/>
        <v>0</v>
      </c>
      <c r="CK215" s="43"/>
      <c r="CL215" s="43"/>
      <c r="CM215" s="43"/>
      <c r="CN215" s="43"/>
      <c r="CO215" s="43"/>
      <c r="CP215" s="43"/>
      <c r="CQ215" s="43"/>
      <c r="CR215" s="43"/>
      <c r="CS215" s="43"/>
      <c r="CT215" s="43"/>
      <c r="CU215" s="43"/>
      <c r="CV215" s="43"/>
      <c r="CW215" s="43"/>
      <c r="CX215" s="43"/>
      <c r="CY215" s="43"/>
      <c r="CZ215" s="43"/>
      <c r="DA215" s="43"/>
      <c r="DB215" s="43"/>
      <c r="DC215" s="43"/>
      <c r="DD215" s="43"/>
      <c r="DE215" s="43"/>
      <c r="DF215" s="43"/>
      <c r="DG215" s="43"/>
      <c r="DH215" s="43"/>
      <c r="DI215" s="43"/>
      <c r="DJ215" s="43"/>
      <c r="DK215" s="43" t="str">
        <f>IF(CJ14=4,Kabelgebühren!$N$10,"")</f>
        <v/>
      </c>
      <c r="DL215" s="43" t="str">
        <f>IF(CJ14=5,Kabelgebühren!$N$11,"")</f>
        <v/>
      </c>
      <c r="DM215" s="43" t="str">
        <f>IF(CJ14=6,Kabelgebühren!$N$12,"")</f>
        <v/>
      </c>
    </row>
    <row r="216" spans="1:117" hidden="1" x14ac:dyDescent="0.2">
      <c r="A216" s="43"/>
      <c r="B216" s="43"/>
      <c r="C216" s="43">
        <v>8</v>
      </c>
      <c r="D216" s="43" t="str">
        <f>IF(E15=1,Schornsteinfeger!$N$7,"")</f>
        <v/>
      </c>
      <c r="E216" s="43" t="str">
        <f>IF(E15=2,Schornsteinfeger!$N$8,"")</f>
        <v/>
      </c>
      <c r="F216" s="43" t="str">
        <f>IF(E15=3,Schornsteinfeger!$N$9,"")</f>
        <v/>
      </c>
      <c r="G216" s="43" t="str">
        <f>IF(E15=4,Schornsteinfeger!$N$10,"")</f>
        <v/>
      </c>
      <c r="H216" s="43" t="str">
        <f>IF(E15=5,Schornsteinfeger!$N$11,"")</f>
        <v/>
      </c>
      <c r="I216" s="43" t="str">
        <f>IF(E15=6,Schornsteinfeger!$N$12,"")</f>
        <v/>
      </c>
      <c r="J216" s="43" t="str">
        <f>IF(E15=7,Schornsteinfeger!$N$13,"")</f>
        <v/>
      </c>
      <c r="K216" s="43" t="str">
        <f>IF(E15=8,Schornsteinfeger!$N$14,"")</f>
        <v/>
      </c>
      <c r="L216" s="43" t="str">
        <f>IF(E15=9,Schornsteinfeger!$N$15,"")</f>
        <v/>
      </c>
      <c r="M216" s="43" t="str">
        <f>IF(E15=10,Schornsteinfeger!$N$16,"")</f>
        <v/>
      </c>
      <c r="N216" s="43">
        <f t="shared" si="67"/>
        <v>0</v>
      </c>
      <c r="O216" s="43">
        <v>8</v>
      </c>
      <c r="P216" s="43" t="str">
        <f>IF(E15=1,Versicherungen!$N$7,"")</f>
        <v/>
      </c>
      <c r="Q216" s="43" t="str">
        <f>IF(E15=2,Versicherungen!$N$8,"")</f>
        <v/>
      </c>
      <c r="R216" s="43" t="str">
        <f>IF(E15=3,Versicherungen!$N$9,"")</f>
        <v/>
      </c>
      <c r="S216" s="43" t="str">
        <f>IF(E15=4,Versicherungen!$N$10,"")</f>
        <v/>
      </c>
      <c r="T216" s="43" t="str">
        <f>IF(E15=5,Versicherungen!$N$11,"")</f>
        <v/>
      </c>
      <c r="U216" s="43" t="str">
        <f>IF(E15=6,Versicherungen!$N$12,"")</f>
        <v/>
      </c>
      <c r="V216" s="43" t="str">
        <f>IF(E15=7,Versicherungen!$N$13,"")</f>
        <v/>
      </c>
      <c r="W216" s="43" t="str">
        <f>IF(E15=8,Versicherungen!$N$14,"")</f>
        <v/>
      </c>
      <c r="X216" s="43" t="str">
        <f>IF(R15=9,Versicherungen!$N$15,"")</f>
        <v/>
      </c>
      <c r="Y216" s="43" t="str">
        <f>IF(E15=10,Versicherungen!$N$16,"")</f>
        <v/>
      </c>
      <c r="Z216" s="43"/>
      <c r="AA216" s="43">
        <f t="shared" si="68"/>
        <v>0</v>
      </c>
      <c r="AB216" s="43">
        <v>8</v>
      </c>
      <c r="AC216" s="43"/>
      <c r="AD216" s="43" t="str">
        <f>IF(E15=1,Kabelgebühren!$N$7,"")</f>
        <v/>
      </c>
      <c r="AE216" s="43" t="str">
        <f>IF(E15=2,Kabelgebühren!$N$8,"")</f>
        <v/>
      </c>
      <c r="AF216" s="43" t="str">
        <f>IF(E15=3,Kabelgebühren!$N$9,"")</f>
        <v/>
      </c>
      <c r="AG216" s="43" t="str">
        <f>IF(E15=4,Kabelgebühren!$N$10,"")</f>
        <v/>
      </c>
      <c r="AH216" s="43" t="str">
        <f>IF(E15=5,Kabelgebühren!$N$11,"")</f>
        <v/>
      </c>
      <c r="AI216" s="43" t="str">
        <f>IF(E15=6,Kabelgebühren!$N$12,"")</f>
        <v/>
      </c>
      <c r="AJ216" s="43" t="str">
        <f>IF(E15=7,Kabelgebühren!$N$13,"")</f>
        <v/>
      </c>
      <c r="AK216" s="43" t="str">
        <f>IF(E15=8,Kabelgebühren!$N$14,"")</f>
        <v/>
      </c>
      <c r="AL216" s="43" t="str">
        <f>IF(E15=9,Kabelgebühren!$N$15,"")</f>
        <v/>
      </c>
      <c r="AM216" s="43" t="str">
        <f>IF(E15=10,Kabelgebühren!$N$16,"")</f>
        <v/>
      </c>
      <c r="AN216" s="43">
        <f t="shared" si="69"/>
        <v>0</v>
      </c>
      <c r="AO216" s="43">
        <v>8</v>
      </c>
      <c r="AP216" s="43" t="str">
        <f>IF(E15=1,Strom!$O$7,"")</f>
        <v/>
      </c>
      <c r="AQ216" s="43" t="str">
        <f>IF(E15=2,Strom!$O$8,"")</f>
        <v/>
      </c>
      <c r="AR216" s="43" t="str">
        <f>IF(E15=3,Strom!$O$9,"")</f>
        <v/>
      </c>
      <c r="AS216" s="43" t="str">
        <f>IF(E15=4,Strom!$O$10,"")</f>
        <v/>
      </c>
      <c r="AT216" s="43" t="str">
        <f>IF(E15=5,Strom!$O$11,"")</f>
        <v/>
      </c>
      <c r="AU216" s="43" t="str">
        <f>IF(E15=6,Strom!$O$12,"")</f>
        <v/>
      </c>
      <c r="AV216" s="43" t="str">
        <f>IF(E15=7,Strom!$O$13,"")</f>
        <v/>
      </c>
      <c r="AW216" s="43" t="str">
        <f>IF(E15=8,Strom!$O$14,"")</f>
        <v/>
      </c>
      <c r="AX216" s="43" t="str">
        <f>IF(E15=9,Strom!$O$15,"")</f>
        <v/>
      </c>
      <c r="AY216" s="43" t="str">
        <f>IF(E15=10,Strom!$O$16,"")</f>
        <v/>
      </c>
      <c r="AZ216" s="43">
        <f t="shared" si="70"/>
        <v>0</v>
      </c>
      <c r="BA216" s="43">
        <v>8</v>
      </c>
      <c r="BB216" s="43" t="str">
        <f>IF(E15=1,Gartenpflege!$N$7,"")</f>
        <v/>
      </c>
      <c r="BC216" s="43" t="str">
        <f>IF(E15=2,Gartenpflege!$N$8,"")</f>
        <v/>
      </c>
      <c r="BD216" s="43" t="str">
        <f>IF(E15=3,Gartenpflege!$N$9,"")</f>
        <v/>
      </c>
      <c r="BE216" s="43" t="str">
        <f>IF(E15=4,Gartenpflege!$N$10,"")</f>
        <v/>
      </c>
      <c r="BF216" s="43" t="str">
        <f>IF(E15=5,Gartenpflege!$N$11,"")</f>
        <v/>
      </c>
      <c r="BG216" s="43" t="str">
        <f>IF(E15=6,Gartenpflege!$N$12,"")</f>
        <v/>
      </c>
      <c r="BH216" s="43" t="str">
        <f>IF(E15=7,Gartenpflege!$N$13,"")</f>
        <v/>
      </c>
      <c r="BI216" s="43" t="str">
        <f>IF(E15=8,Gartenpflege!$N$14,"")</f>
        <v/>
      </c>
      <c r="BJ216" s="43" t="str">
        <f>IF(E15=9,Gartenpflege!$N$15,"")</f>
        <v/>
      </c>
      <c r="BK216" s="43" t="str">
        <f>IF(E15=10,Gartenpflege!$N$16,"")</f>
        <v/>
      </c>
      <c r="BL216" s="43">
        <f t="shared" si="71"/>
        <v>0</v>
      </c>
      <c r="BM216" s="43">
        <v>8</v>
      </c>
      <c r="BN216" s="43" t="str">
        <f>IF(E15=1,Hausmeister!R$7,"")</f>
        <v/>
      </c>
      <c r="BO216" s="43" t="str">
        <f>IF(E15=2,Hausmeister!$R$8,"")</f>
        <v/>
      </c>
      <c r="BP216" s="43" t="str">
        <f>IF(E15=3,Hausmeister!$R$9,"")</f>
        <v/>
      </c>
      <c r="BQ216" s="43" t="str">
        <f>IF(E15=4,Hausmeister!$R$10,"")</f>
        <v/>
      </c>
      <c r="BR216" s="43" t="str">
        <f>IF(E15=5,Hausmeister!$R$11,"")</f>
        <v/>
      </c>
      <c r="BS216" s="43" t="str">
        <f>IF(E15=6,Hausmeister!$R$12,"")</f>
        <v/>
      </c>
      <c r="BT216" s="43" t="str">
        <f>IF(E15=7,Hausmeister!$R$13,"")</f>
        <v/>
      </c>
      <c r="BU216" s="43" t="str">
        <f>IF(E15=8,Hausmeister!$R$14,"")</f>
        <v/>
      </c>
      <c r="BV216" s="43" t="str">
        <f>IF(E15=9,Hausmeister!$R$15,"")</f>
        <v/>
      </c>
      <c r="BW216" s="43" t="str">
        <f>IF(E15=10,Hausmeister!$R$16,"")</f>
        <v/>
      </c>
      <c r="BX216" s="43">
        <f t="shared" si="72"/>
        <v>0</v>
      </c>
      <c r="BY216" s="43">
        <v>8</v>
      </c>
      <c r="BZ216" s="43" t="str">
        <f>IF(E15=1,Sonstiges!N$7,"")</f>
        <v/>
      </c>
      <c r="CA216" s="43" t="str">
        <f>IF(E15=2,Sonstiges!$N$8,"")</f>
        <v/>
      </c>
      <c r="CB216" s="43" t="str">
        <f>IF(E15=3,Sonstiges!$N$9,"")</f>
        <v/>
      </c>
      <c r="CC216" s="43" t="str">
        <f>IF(E15=4,Sonstiges!$N$10,"")</f>
        <v/>
      </c>
      <c r="CD216" s="43" t="str">
        <f>IF(E15=5,Sonstiges!$N$11,"")</f>
        <v/>
      </c>
      <c r="CE216" s="43" t="str">
        <f>IF(E15=6,Sonstiges!$N$12,"")</f>
        <v/>
      </c>
      <c r="CF216" s="43" t="str">
        <f>IF(E15=7,Sonstiges!$N$13,"")</f>
        <v/>
      </c>
      <c r="CG216" s="43" t="str">
        <f>IF(E15=8,Sonstiges!$N$14,"")</f>
        <v/>
      </c>
      <c r="CH216" s="43" t="str">
        <f>IF(E15=9,Sonstiges!$M$15,"")</f>
        <v/>
      </c>
      <c r="CI216" s="43" t="str">
        <f>IF(E15=10,Sonstiges!$N$16,"")</f>
        <v/>
      </c>
      <c r="CJ216" s="43">
        <f t="shared" si="73"/>
        <v>0</v>
      </c>
      <c r="CK216" s="43"/>
      <c r="CL216" s="43"/>
      <c r="CM216" s="43"/>
      <c r="CN216" s="43"/>
      <c r="CO216" s="43"/>
      <c r="CP216" s="43"/>
      <c r="CQ216" s="43"/>
      <c r="CR216" s="43"/>
      <c r="CS216" s="43"/>
      <c r="CT216" s="43"/>
      <c r="CU216" s="43"/>
      <c r="CV216" s="43"/>
      <c r="CW216" s="43"/>
      <c r="CX216" s="43"/>
      <c r="CY216" s="43"/>
      <c r="CZ216" s="43"/>
      <c r="DA216" s="43"/>
      <c r="DB216" s="43"/>
      <c r="DC216" s="43"/>
      <c r="DD216" s="43"/>
      <c r="DE216" s="43"/>
      <c r="DF216" s="43"/>
      <c r="DG216" s="43"/>
      <c r="DH216" s="43"/>
      <c r="DI216" s="43"/>
      <c r="DJ216" s="43"/>
      <c r="DK216" s="43" t="str">
        <f>IF(CJ15=4,Kabelgebühren!$N$10,"")</f>
        <v/>
      </c>
      <c r="DL216" s="43" t="str">
        <f>IF(CJ15=5,Kabelgebühren!$N$11,"")</f>
        <v/>
      </c>
      <c r="DM216" s="43" t="str">
        <f>IF(CJ15=6,Kabelgebühren!$N$12,"")</f>
        <v/>
      </c>
    </row>
    <row r="217" spans="1:117" hidden="1" x14ac:dyDescent="0.2">
      <c r="A217" s="43"/>
      <c r="B217" s="43"/>
      <c r="C217" s="43">
        <v>9</v>
      </c>
      <c r="D217" s="43" t="str">
        <f>IF(E16=1,Schornsteinfeger!$N$7,"")</f>
        <v/>
      </c>
      <c r="E217" s="43" t="str">
        <f>IF(E16=2,Schornsteinfeger!$N$8,"")</f>
        <v/>
      </c>
      <c r="F217" s="43" t="str">
        <f>IF(E16=3,Schornsteinfeger!$N$9,"")</f>
        <v/>
      </c>
      <c r="G217" s="43" t="str">
        <f>IF(E16=4,Schornsteinfeger!$N$10,"")</f>
        <v/>
      </c>
      <c r="H217" s="43" t="str">
        <f>IF(E16=5,Schornsteinfeger!$N$11,"")</f>
        <v/>
      </c>
      <c r="I217" s="43" t="str">
        <f>IF(E16=6,Schornsteinfeger!$N$12,"")</f>
        <v/>
      </c>
      <c r="J217" s="43" t="str">
        <f>IF(E16=7,Schornsteinfeger!$N$13,"")</f>
        <v/>
      </c>
      <c r="K217" s="43" t="str">
        <f>IF(E16=8,Schornsteinfeger!$N$14,"")</f>
        <v/>
      </c>
      <c r="L217" s="43" t="str">
        <f>IF(E16=9,Schornsteinfeger!$N$15,"")</f>
        <v/>
      </c>
      <c r="M217" s="43" t="str">
        <f>IF(E16=10,Schornsteinfeger!$N$16,"")</f>
        <v/>
      </c>
      <c r="N217" s="43">
        <f t="shared" si="67"/>
        <v>0</v>
      </c>
      <c r="O217" s="43">
        <v>9</v>
      </c>
      <c r="P217" s="43" t="str">
        <f>IF(E16=1,Versicherungen!$N$7,"")</f>
        <v/>
      </c>
      <c r="Q217" s="43" t="str">
        <f>IF(E16=2,Versicherungen!$N$8,"")</f>
        <v/>
      </c>
      <c r="R217" s="43" t="str">
        <f>IF(E16=3,Versicherungen!$N$9,"")</f>
        <v/>
      </c>
      <c r="S217" s="43" t="str">
        <f>IF(E16=4,Versicherungen!$N$10,"")</f>
        <v/>
      </c>
      <c r="T217" s="43" t="str">
        <f>IF(E16=5,Versicherungen!$N$11,"")</f>
        <v/>
      </c>
      <c r="U217" s="43" t="str">
        <f>IF(E16=6,Versicherungen!$N$12,"")</f>
        <v/>
      </c>
      <c r="V217" s="43" t="str">
        <f>IF(E16=7,Versicherungen!$N$13,"")</f>
        <v/>
      </c>
      <c r="W217" s="43" t="str">
        <f>IF(E16=8,Versicherungen!$N$14,"")</f>
        <v/>
      </c>
      <c r="X217" s="43" t="str">
        <f>IF(R16=9,Versicherungen!$N$15,"")</f>
        <v/>
      </c>
      <c r="Y217" s="43" t="str">
        <f>IF(E16=10,Versicherungen!$N$16,"")</f>
        <v/>
      </c>
      <c r="Z217" s="43"/>
      <c r="AA217" s="43">
        <f t="shared" si="68"/>
        <v>0</v>
      </c>
      <c r="AB217" s="43">
        <v>9</v>
      </c>
      <c r="AC217" s="43"/>
      <c r="AD217" s="43" t="str">
        <f>IF(E16=1,Kabelgebühren!$N$7,"")</f>
        <v/>
      </c>
      <c r="AE217" s="43" t="str">
        <f>IF(E16=2,Kabelgebühren!$N$8,"")</f>
        <v/>
      </c>
      <c r="AF217" s="43" t="str">
        <f>IF(E16=3,Kabelgebühren!$N$9,"")</f>
        <v/>
      </c>
      <c r="AG217" s="43" t="str">
        <f>IF(E16=4,Kabelgebühren!$N$10,"")</f>
        <v/>
      </c>
      <c r="AH217" s="43" t="str">
        <f>IF(E16=5,Kabelgebühren!$N$11,"")</f>
        <v/>
      </c>
      <c r="AI217" s="43" t="str">
        <f>IF(E16=6,Kabelgebühren!$N$12,"")</f>
        <v/>
      </c>
      <c r="AJ217" s="43" t="str">
        <f>IF(E16=7,Kabelgebühren!$N$13,"")</f>
        <v/>
      </c>
      <c r="AK217" s="43" t="str">
        <f>IF(E16=8,Kabelgebühren!$N$14,"")</f>
        <v/>
      </c>
      <c r="AL217" s="43" t="str">
        <f>IF(E16=9,Kabelgebühren!$N$15,"")</f>
        <v/>
      </c>
      <c r="AM217" s="43" t="str">
        <f>IF(E16=10,Kabelgebühren!$N$16,"")</f>
        <v/>
      </c>
      <c r="AN217" s="43">
        <f t="shared" si="69"/>
        <v>0</v>
      </c>
      <c r="AO217" s="43">
        <v>9</v>
      </c>
      <c r="AP217" s="43" t="str">
        <f>IF(E16=1,Strom!$O$7,"")</f>
        <v/>
      </c>
      <c r="AQ217" s="43" t="str">
        <f>IF(E16=2,Strom!$O$8,"")</f>
        <v/>
      </c>
      <c r="AR217" s="43" t="str">
        <f>IF(E16=3,Strom!$O$9,"")</f>
        <v/>
      </c>
      <c r="AS217" s="43" t="str">
        <f>IF(E16=4,Strom!$O$10,"")</f>
        <v/>
      </c>
      <c r="AT217" s="43" t="str">
        <f>IF(E16=5,Strom!$O$11,"")</f>
        <v/>
      </c>
      <c r="AU217" s="43" t="str">
        <f>IF(E16=6,Strom!$O$12,"")</f>
        <v/>
      </c>
      <c r="AV217" s="43" t="str">
        <f>IF(E16=7,Strom!$O$13,"")</f>
        <v/>
      </c>
      <c r="AW217" s="43" t="str">
        <f>IF(E16=8,Strom!$O$14,"")</f>
        <v/>
      </c>
      <c r="AX217" s="43" t="str">
        <f>IF(E16=9,Strom!$O$15,"")</f>
        <v/>
      </c>
      <c r="AY217" s="43" t="str">
        <f>IF(E16=10,Strom!$O$16,"")</f>
        <v/>
      </c>
      <c r="AZ217" s="43">
        <f t="shared" si="70"/>
        <v>0</v>
      </c>
      <c r="BA217" s="43">
        <v>9</v>
      </c>
      <c r="BB217" s="43" t="str">
        <f>IF(E16=1,Gartenpflege!$N$7,"")</f>
        <v/>
      </c>
      <c r="BC217" s="43" t="str">
        <f>IF(E16=2,Gartenpflege!$N$8,"")</f>
        <v/>
      </c>
      <c r="BD217" s="43" t="str">
        <f>IF(E16=3,Gartenpflege!$N$9,"")</f>
        <v/>
      </c>
      <c r="BE217" s="43" t="str">
        <f>IF(E16=4,Gartenpflege!$N$10,"")</f>
        <v/>
      </c>
      <c r="BF217" s="43" t="str">
        <f>IF(E16=5,Gartenpflege!$N$11,"")</f>
        <v/>
      </c>
      <c r="BG217" s="43" t="str">
        <f>IF(E16=6,Gartenpflege!$N$12,"")</f>
        <v/>
      </c>
      <c r="BH217" s="43" t="str">
        <f>IF(E16=7,Gartenpflege!$N$13,"")</f>
        <v/>
      </c>
      <c r="BI217" s="43" t="str">
        <f>IF(E16=8,Gartenpflege!$N$14,"")</f>
        <v/>
      </c>
      <c r="BJ217" s="43" t="str">
        <f>IF(E16=9,Gartenpflege!$N$15,"")</f>
        <v/>
      </c>
      <c r="BK217" s="43" t="str">
        <f>IF(E16=10,Gartenpflege!$N$16,"")</f>
        <v/>
      </c>
      <c r="BL217" s="43">
        <f t="shared" si="71"/>
        <v>0</v>
      </c>
      <c r="BM217" s="43">
        <v>9</v>
      </c>
      <c r="BN217" s="43" t="str">
        <f>IF(E16=1,Hausmeister!R$7,"")</f>
        <v/>
      </c>
      <c r="BO217" s="43" t="str">
        <f>IF(E16=2,Hausmeister!$R$8,"")</f>
        <v/>
      </c>
      <c r="BP217" s="43" t="str">
        <f>IF(E16=3,Hausmeister!$R$9,"")</f>
        <v/>
      </c>
      <c r="BQ217" s="43" t="str">
        <f>IF(E16=4,Hausmeister!$R$10,"")</f>
        <v/>
      </c>
      <c r="BR217" s="43" t="str">
        <f>IF(E16=5,Hausmeister!$R$11,"")</f>
        <v/>
      </c>
      <c r="BS217" s="43" t="str">
        <f>IF(E16=6,Hausmeister!$R$12,"")</f>
        <v/>
      </c>
      <c r="BT217" s="43" t="str">
        <f>IF(E16=7,Hausmeister!$R$13,"")</f>
        <v/>
      </c>
      <c r="BU217" s="43" t="str">
        <f>IF(E16=8,Hausmeister!$R$14,"")</f>
        <v/>
      </c>
      <c r="BV217" s="43" t="str">
        <f>IF(E16=9,Hausmeister!$R$15,"")</f>
        <v/>
      </c>
      <c r="BW217" s="43" t="str">
        <f>IF(E16=10,Hausmeister!$R$16,"")</f>
        <v/>
      </c>
      <c r="BX217" s="43">
        <f t="shared" si="72"/>
        <v>0</v>
      </c>
      <c r="BY217" s="43">
        <v>9</v>
      </c>
      <c r="BZ217" s="43" t="str">
        <f>IF(E16=1,Sonstiges!N$7,"")</f>
        <v/>
      </c>
      <c r="CA217" s="43" t="str">
        <f>IF(E16=2,Sonstiges!$N$8,"")</f>
        <v/>
      </c>
      <c r="CB217" s="43" t="str">
        <f>IF(E16=3,Sonstiges!$N$9,"")</f>
        <v/>
      </c>
      <c r="CC217" s="43" t="str">
        <f>IF(E16=4,Sonstiges!$N$10,"")</f>
        <v/>
      </c>
      <c r="CD217" s="43" t="str">
        <f>IF(E16=5,Sonstiges!$N$11,"")</f>
        <v/>
      </c>
      <c r="CE217" s="43" t="str">
        <f>IF(E16=6,Sonstiges!$N$12,"")</f>
        <v/>
      </c>
      <c r="CF217" s="43" t="str">
        <f>IF(E16=7,Sonstiges!$N$13,"")</f>
        <v/>
      </c>
      <c r="CG217" s="43" t="str">
        <f>IF(E16=8,Sonstiges!$N$14,"")</f>
        <v/>
      </c>
      <c r="CH217" s="43" t="str">
        <f>IF(E16=9,Sonstiges!$M$15,"")</f>
        <v/>
      </c>
      <c r="CI217" s="43" t="str">
        <f>IF(E16=10,Sonstiges!$N$16,"")</f>
        <v/>
      </c>
      <c r="CJ217" s="43">
        <f t="shared" si="73"/>
        <v>0</v>
      </c>
      <c r="CK217" s="43"/>
      <c r="CL217" s="43"/>
      <c r="CM217" s="43"/>
      <c r="CN217" s="43"/>
      <c r="CO217" s="43"/>
      <c r="CP217" s="43"/>
      <c r="CQ217" s="43"/>
      <c r="CR217" s="43"/>
      <c r="CS217" s="43"/>
      <c r="CT217" s="43"/>
      <c r="CU217" s="43"/>
      <c r="CV217" s="43"/>
      <c r="CW217" s="43"/>
      <c r="CX217" s="43"/>
      <c r="CY217" s="43"/>
      <c r="CZ217" s="43"/>
      <c r="DA217" s="43"/>
      <c r="DB217" s="43"/>
      <c r="DC217" s="43"/>
      <c r="DD217" s="43"/>
      <c r="DE217" s="43"/>
      <c r="DF217" s="43"/>
      <c r="DG217" s="43"/>
      <c r="DH217" s="43"/>
      <c r="DI217" s="43"/>
      <c r="DJ217" s="43"/>
      <c r="DK217" s="43" t="str">
        <f>IF(CJ16=4,Kabelgebühren!$N$10,"")</f>
        <v/>
      </c>
      <c r="DL217" s="43" t="str">
        <f>IF(CJ16=5,Kabelgebühren!$N$11,"")</f>
        <v/>
      </c>
      <c r="DM217" s="43" t="str">
        <f>IF(CJ16=6,Kabelgebühren!$N$12,"")</f>
        <v/>
      </c>
    </row>
    <row r="218" spans="1:117" hidden="1" x14ac:dyDescent="0.2">
      <c r="A218" s="43"/>
      <c r="B218" s="43"/>
      <c r="C218" s="43">
        <v>10</v>
      </c>
      <c r="D218" s="43" t="str">
        <f>IF(E17=1,Schornsteinfeger!$N$7,"")</f>
        <v/>
      </c>
      <c r="E218" s="43" t="str">
        <f>IF(E17=2,Schornsteinfeger!$N$8,"")</f>
        <v/>
      </c>
      <c r="F218" s="43" t="str">
        <f>IF(E17=3,Schornsteinfeger!$N$9,"")</f>
        <v/>
      </c>
      <c r="G218" s="43" t="str">
        <f>IF(E17=4,Schornsteinfeger!$N$10,"")</f>
        <v/>
      </c>
      <c r="H218" s="43" t="str">
        <f>IF(E17=5,Schornsteinfeger!$N$11,"")</f>
        <v/>
      </c>
      <c r="I218" s="43" t="str">
        <f>IF(E17=6,Schornsteinfeger!$N$12,"")</f>
        <v/>
      </c>
      <c r="J218" s="43" t="str">
        <f>IF(E17=7,Schornsteinfeger!$N$13,"")</f>
        <v/>
      </c>
      <c r="K218" s="43" t="str">
        <f>IF(E17=8,Schornsteinfeger!$N$14,"")</f>
        <v/>
      </c>
      <c r="L218" s="43" t="str">
        <f>IF(E17=9,Schornsteinfeger!$N$15,"")</f>
        <v/>
      </c>
      <c r="M218" s="43" t="str">
        <f>IF(E17=10,Schornsteinfeger!$N$16,"")</f>
        <v/>
      </c>
      <c r="N218" s="43">
        <f t="shared" si="67"/>
        <v>0</v>
      </c>
      <c r="O218" s="43">
        <v>10</v>
      </c>
      <c r="P218" s="43" t="str">
        <f>IF(E17=1,Versicherungen!$N$7,"")</f>
        <v/>
      </c>
      <c r="Q218" s="43" t="str">
        <f>IF(E17=2,Versicherungen!$N$8,"")</f>
        <v/>
      </c>
      <c r="R218" s="43" t="str">
        <f>IF(E17=3,Versicherungen!$N$9,"")</f>
        <v/>
      </c>
      <c r="S218" s="43" t="str">
        <f>IF(E17=4,Versicherungen!$N$10,"")</f>
        <v/>
      </c>
      <c r="T218" s="43" t="str">
        <f>IF(E17=5,Versicherungen!$N$11,"")</f>
        <v/>
      </c>
      <c r="U218" s="43" t="str">
        <f>IF(E17=6,Versicherungen!$N$12,"")</f>
        <v/>
      </c>
      <c r="V218" s="43" t="str">
        <f>IF(E17=7,Versicherungen!$N$13,"")</f>
        <v/>
      </c>
      <c r="W218" s="43" t="str">
        <f>IF(E17=8,Versicherungen!$N$14,"")</f>
        <v/>
      </c>
      <c r="X218" s="43" t="str">
        <f>IF(R17=9,Versicherungen!$N$15,"")</f>
        <v/>
      </c>
      <c r="Y218" s="43" t="str">
        <f>IF(E17=10,Versicherungen!$N$16,"")</f>
        <v/>
      </c>
      <c r="Z218" s="43"/>
      <c r="AA218" s="43">
        <f t="shared" si="68"/>
        <v>0</v>
      </c>
      <c r="AB218" s="43">
        <v>10</v>
      </c>
      <c r="AC218" s="43"/>
      <c r="AD218" s="43" t="str">
        <f>IF(E17=1,Kabelgebühren!$N$7,"")</f>
        <v/>
      </c>
      <c r="AE218" s="43" t="str">
        <f>IF(E17=2,Kabelgebühren!$N$8,"")</f>
        <v/>
      </c>
      <c r="AF218" s="43" t="str">
        <f>IF(E17=3,Kabelgebühren!$N$9,"")</f>
        <v/>
      </c>
      <c r="AG218" s="43" t="str">
        <f>IF(E17=4,Kabelgebühren!$N$10,"")</f>
        <v/>
      </c>
      <c r="AH218" s="43" t="str">
        <f>IF(E17=5,Kabelgebühren!$N$11,"")</f>
        <v/>
      </c>
      <c r="AI218" s="43" t="str">
        <f>IF(E17=6,Kabelgebühren!$N$12,"")</f>
        <v/>
      </c>
      <c r="AJ218" s="43" t="str">
        <f>IF(E17=7,Kabelgebühren!$N$13,"")</f>
        <v/>
      </c>
      <c r="AK218" s="43" t="str">
        <f>IF(E17=8,Kabelgebühren!$N$14,"")</f>
        <v/>
      </c>
      <c r="AL218" s="43" t="str">
        <f>IF(E17=9,Kabelgebühren!$N$15,"")</f>
        <v/>
      </c>
      <c r="AM218" s="43" t="str">
        <f>IF(E17=10,Kabelgebühren!$N$16,"")</f>
        <v/>
      </c>
      <c r="AN218" s="43">
        <f t="shared" si="69"/>
        <v>0</v>
      </c>
      <c r="AO218" s="43">
        <v>10</v>
      </c>
      <c r="AP218" s="43" t="str">
        <f>IF(E17=1,Strom!$O$7,"")</f>
        <v/>
      </c>
      <c r="AQ218" s="43" t="str">
        <f>IF(E17=2,Strom!$O$8,"")</f>
        <v/>
      </c>
      <c r="AR218" s="43" t="str">
        <f>IF(E17=3,Strom!$O$9,"")</f>
        <v/>
      </c>
      <c r="AS218" s="43" t="str">
        <f>IF(E17=4,Strom!$O$10,"")</f>
        <v/>
      </c>
      <c r="AT218" s="43" t="str">
        <f>IF(E17=5,Strom!$O$11,"")</f>
        <v/>
      </c>
      <c r="AU218" s="43" t="str">
        <f>IF(E17=6,Strom!$O$12,"")</f>
        <v/>
      </c>
      <c r="AV218" s="43" t="str">
        <f>IF(E17=7,Strom!$O$13,"")</f>
        <v/>
      </c>
      <c r="AW218" s="43" t="str">
        <f>IF(E17=8,Strom!$O$14,"")</f>
        <v/>
      </c>
      <c r="AX218" s="43" t="str">
        <f>IF(E17=9,Strom!$O$15,"")</f>
        <v/>
      </c>
      <c r="AY218" s="43" t="str">
        <f>IF(E17=10,Strom!$O$16,"")</f>
        <v/>
      </c>
      <c r="AZ218" s="43">
        <f t="shared" si="70"/>
        <v>0</v>
      </c>
      <c r="BA218" s="43">
        <v>10</v>
      </c>
      <c r="BB218" s="43" t="str">
        <f>IF(E17=1,Gartenpflege!$N$7,"")</f>
        <v/>
      </c>
      <c r="BC218" s="43" t="str">
        <f>IF(E17=2,Gartenpflege!$N$8,"")</f>
        <v/>
      </c>
      <c r="BD218" s="43" t="str">
        <f>IF(E17=3,Gartenpflege!$N$9,"")</f>
        <v/>
      </c>
      <c r="BE218" s="43" t="str">
        <f>IF(E17=4,Gartenpflege!$N$10,"")</f>
        <v/>
      </c>
      <c r="BF218" s="43" t="str">
        <f>IF(E17=5,Gartenpflege!$N$11,"")</f>
        <v/>
      </c>
      <c r="BG218" s="43" t="str">
        <f>IF(E17=6,Gartenpflege!$N$12,"")</f>
        <v/>
      </c>
      <c r="BH218" s="43" t="str">
        <f>IF(E17=7,Gartenpflege!$N$13,"")</f>
        <v/>
      </c>
      <c r="BI218" s="43" t="str">
        <f>IF(E17=8,Gartenpflege!$N$14,"")</f>
        <v/>
      </c>
      <c r="BJ218" s="43" t="str">
        <f>IF(E17=9,Gartenpflege!$N$15,"")</f>
        <v/>
      </c>
      <c r="BK218" s="43" t="str">
        <f>IF(E17=10,Gartenpflege!$N$16,"")</f>
        <v/>
      </c>
      <c r="BL218" s="43">
        <f t="shared" si="71"/>
        <v>0</v>
      </c>
      <c r="BM218" s="43">
        <v>10</v>
      </c>
      <c r="BN218" s="43" t="str">
        <f>IF(E17=1,Hausmeister!R$7,"")</f>
        <v/>
      </c>
      <c r="BO218" s="43" t="str">
        <f>IF(E17=2,Hausmeister!$R$8,"")</f>
        <v/>
      </c>
      <c r="BP218" s="43" t="str">
        <f>IF(E17=3,Hausmeister!$R$9,"")</f>
        <v/>
      </c>
      <c r="BQ218" s="43" t="str">
        <f>IF(E17=4,Hausmeister!$R$10,"")</f>
        <v/>
      </c>
      <c r="BR218" s="43" t="str">
        <f>IF(E17=5,Hausmeister!$R$11,"")</f>
        <v/>
      </c>
      <c r="BS218" s="43" t="str">
        <f>IF(E17=6,Hausmeister!$R$12,"")</f>
        <v/>
      </c>
      <c r="BT218" s="43" t="str">
        <f>IF(E17=7,Hausmeister!$R$13,"")</f>
        <v/>
      </c>
      <c r="BU218" s="43" t="str">
        <f>IF(E17=8,Hausmeister!$R$14,"")</f>
        <v/>
      </c>
      <c r="BV218" s="43" t="str">
        <f>IF(E17=9,Hausmeister!$R$15,"")</f>
        <v/>
      </c>
      <c r="BW218" s="43" t="str">
        <f>IF(E17=10,Hausmeister!$R$16,"")</f>
        <v/>
      </c>
      <c r="BX218" s="43">
        <f t="shared" si="72"/>
        <v>0</v>
      </c>
      <c r="BY218" s="43">
        <v>10</v>
      </c>
      <c r="BZ218" s="43" t="str">
        <f>IF(E17=1,Sonstiges!N$7,"")</f>
        <v/>
      </c>
      <c r="CA218" s="43" t="str">
        <f>IF(E17=2,Sonstiges!$N$8,"")</f>
        <v/>
      </c>
      <c r="CB218" s="43" t="str">
        <f>IF(E17=3,Sonstiges!$N$9,"")</f>
        <v/>
      </c>
      <c r="CC218" s="43" t="str">
        <f>IF(E17=4,Sonstiges!$N$10,"")</f>
        <v/>
      </c>
      <c r="CD218" s="43" t="str">
        <f>IF(E17=5,Sonstiges!$N$11,"")</f>
        <v/>
      </c>
      <c r="CE218" s="43" t="str">
        <f>IF(E17=6,Sonstiges!$N$12,"")</f>
        <v/>
      </c>
      <c r="CF218" s="43" t="str">
        <f>IF(E17=7,Sonstiges!$N$13,"")</f>
        <v/>
      </c>
      <c r="CG218" s="43" t="str">
        <f>IF(E17=8,Sonstiges!$N$14,"")</f>
        <v/>
      </c>
      <c r="CH218" s="43" t="str">
        <f>IF(E17=9,Sonstiges!$M$15,"")</f>
        <v/>
      </c>
      <c r="CI218" s="43" t="str">
        <f>IF(E17=10,Sonstiges!$N$16,"")</f>
        <v/>
      </c>
      <c r="CJ218" s="43">
        <f t="shared" si="73"/>
        <v>0</v>
      </c>
      <c r="CK218" s="43"/>
      <c r="CL218" s="43"/>
      <c r="CM218" s="43"/>
      <c r="CN218" s="43"/>
      <c r="CO218" s="43"/>
      <c r="CP218" s="43"/>
      <c r="CQ218" s="43"/>
      <c r="CR218" s="43"/>
      <c r="CS218" s="43"/>
      <c r="CT218" s="43"/>
      <c r="CU218" s="43"/>
      <c r="CV218" s="43"/>
      <c r="CW218" s="43"/>
      <c r="CX218" s="43"/>
      <c r="CY218" s="43"/>
      <c r="CZ218" s="43"/>
      <c r="DA218" s="43"/>
      <c r="DB218" s="43"/>
      <c r="DC218" s="43"/>
      <c r="DD218" s="43"/>
      <c r="DE218" s="43"/>
      <c r="DF218" s="43"/>
      <c r="DG218" s="43"/>
      <c r="DH218" s="43"/>
      <c r="DI218" s="43"/>
      <c r="DJ218" s="43"/>
      <c r="DK218" s="43" t="str">
        <f>IF(CJ17=4,Kabelgebühren!$N$10,"")</f>
        <v/>
      </c>
      <c r="DL218" s="43" t="str">
        <f>IF(CJ17=5,Kabelgebühren!$N$11,"")</f>
        <v/>
      </c>
      <c r="DM218" s="43" t="str">
        <f>IF(CJ17=6,Kabelgebühren!$N$12,"")</f>
        <v/>
      </c>
    </row>
    <row r="219" spans="1:117" hidden="1" x14ac:dyDescent="0.2">
      <c r="A219" s="43"/>
      <c r="B219" s="43"/>
      <c r="C219" s="43">
        <v>11</v>
      </c>
      <c r="D219" s="43" t="str">
        <f>IF(E18=1,Schornsteinfeger!$N$7,"")</f>
        <v/>
      </c>
      <c r="E219" s="43" t="str">
        <f>IF(E18=2,Schornsteinfeger!$N$8,"")</f>
        <v/>
      </c>
      <c r="F219" s="43" t="str">
        <f>IF(E18=3,Schornsteinfeger!$N$9,"")</f>
        <v/>
      </c>
      <c r="G219" s="43" t="str">
        <f>IF(E18=4,Schornsteinfeger!$N$10,"")</f>
        <v/>
      </c>
      <c r="H219" s="43" t="str">
        <f>IF(E18=5,Schornsteinfeger!$N$11,"")</f>
        <v/>
      </c>
      <c r="I219" s="43" t="str">
        <f>IF(E18=6,Schornsteinfeger!$N$12,"")</f>
        <v/>
      </c>
      <c r="J219" s="43" t="str">
        <f>IF(E18=7,Schornsteinfeger!$N$13,"")</f>
        <v/>
      </c>
      <c r="K219" s="43" t="str">
        <f>IF(E18=8,Schornsteinfeger!$N$14,"")</f>
        <v/>
      </c>
      <c r="L219" s="43" t="str">
        <f>IF(E18=9,Schornsteinfeger!$N$15,"")</f>
        <v/>
      </c>
      <c r="M219" s="43" t="str">
        <f>IF(E18=10,Schornsteinfeger!$N$16,"")</f>
        <v/>
      </c>
      <c r="N219" s="43">
        <f t="shared" si="67"/>
        <v>0</v>
      </c>
      <c r="O219" s="43">
        <v>11</v>
      </c>
      <c r="P219" s="43" t="str">
        <f>IF(E18=1,Versicherungen!$N$7,"")</f>
        <v/>
      </c>
      <c r="Q219" s="43" t="str">
        <f>IF(E18=2,Versicherungen!$N$8,"")</f>
        <v/>
      </c>
      <c r="R219" s="43" t="str">
        <f>IF(E18=3,Versicherungen!$N$9,"")</f>
        <v/>
      </c>
      <c r="S219" s="43" t="str">
        <f>IF(E18=4,Versicherungen!$N$10,"")</f>
        <v/>
      </c>
      <c r="T219" s="43" t="str">
        <f>IF(E18=5,Versicherungen!$N$11,"")</f>
        <v/>
      </c>
      <c r="U219" s="43" t="str">
        <f>IF(E18=6,Versicherungen!$N$12,"")</f>
        <v/>
      </c>
      <c r="V219" s="43" t="str">
        <f>IF(E18=7,Versicherungen!$N$13,"")</f>
        <v/>
      </c>
      <c r="W219" s="43" t="str">
        <f>IF(E18=8,Versicherungen!$N$14,"")</f>
        <v/>
      </c>
      <c r="X219" s="43" t="str">
        <f>IF(R18=9,Versicherungen!$N$15,"")</f>
        <v/>
      </c>
      <c r="Y219" s="43" t="str">
        <f>IF(E18=10,Versicherungen!$N$16,"")</f>
        <v/>
      </c>
      <c r="Z219" s="43"/>
      <c r="AA219" s="43">
        <f t="shared" si="68"/>
        <v>0</v>
      </c>
      <c r="AB219" s="43">
        <v>11</v>
      </c>
      <c r="AC219" s="43"/>
      <c r="AD219" s="43" t="str">
        <f>IF(E18=1,Kabelgebühren!$N$7,"")</f>
        <v/>
      </c>
      <c r="AE219" s="43" t="str">
        <f>IF(E18=2,Kabelgebühren!$N$8,"")</f>
        <v/>
      </c>
      <c r="AF219" s="43" t="str">
        <f>IF(E18=3,Kabelgebühren!$N$9,"")</f>
        <v/>
      </c>
      <c r="AG219" s="43" t="str">
        <f>IF(E18=4,Kabelgebühren!$N$10,"")</f>
        <v/>
      </c>
      <c r="AH219" s="43" t="str">
        <f>IF(E18=5,Kabelgebühren!$N$11,"")</f>
        <v/>
      </c>
      <c r="AI219" s="43" t="str">
        <f>IF(E18=6,Kabelgebühren!$N$12,"")</f>
        <v/>
      </c>
      <c r="AJ219" s="43" t="str">
        <f>IF(E18=7,Kabelgebühren!$N$13,"")</f>
        <v/>
      </c>
      <c r="AK219" s="43" t="str">
        <f>IF(E18=8,Kabelgebühren!$N$14,"")</f>
        <v/>
      </c>
      <c r="AL219" s="43" t="str">
        <f>IF(E18=9,Kabelgebühren!$N$15,"")</f>
        <v/>
      </c>
      <c r="AM219" s="43" t="str">
        <f>IF(E18=10,Kabelgebühren!$N$16,"")</f>
        <v/>
      </c>
      <c r="AN219" s="43">
        <f t="shared" si="69"/>
        <v>0</v>
      </c>
      <c r="AO219" s="43">
        <v>11</v>
      </c>
      <c r="AP219" s="43" t="str">
        <f>IF(E18=1,Strom!$O$7,"")</f>
        <v/>
      </c>
      <c r="AQ219" s="43" t="str">
        <f>IF(E18=2,Strom!$O$8,"")</f>
        <v/>
      </c>
      <c r="AR219" s="43" t="str">
        <f>IF(E18=3,Strom!$O$9,"")</f>
        <v/>
      </c>
      <c r="AS219" s="43" t="str">
        <f>IF(E18=4,Strom!$O$10,"")</f>
        <v/>
      </c>
      <c r="AT219" s="43" t="str">
        <f>IF(E18=5,Strom!$O$11,"")</f>
        <v/>
      </c>
      <c r="AU219" s="43" t="str">
        <f>IF(E18=6,Strom!$O$12,"")</f>
        <v/>
      </c>
      <c r="AV219" s="43" t="str">
        <f>IF(E18=7,Strom!$O$13,"")</f>
        <v/>
      </c>
      <c r="AW219" s="43" t="str">
        <f>IF(E18=8,Strom!$O$14,"")</f>
        <v/>
      </c>
      <c r="AX219" s="43" t="str">
        <f>IF(E18=9,Strom!$O$15,"")</f>
        <v/>
      </c>
      <c r="AY219" s="43" t="str">
        <f>IF(E18=10,Strom!$O$16,"")</f>
        <v/>
      </c>
      <c r="AZ219" s="43">
        <f t="shared" si="70"/>
        <v>0</v>
      </c>
      <c r="BA219" s="43">
        <v>11</v>
      </c>
      <c r="BB219" s="43" t="str">
        <f>IF(E18=1,Gartenpflege!$N$7,"")</f>
        <v/>
      </c>
      <c r="BC219" s="43" t="str">
        <f>IF(E18=2,Gartenpflege!$N$8,"")</f>
        <v/>
      </c>
      <c r="BD219" s="43" t="str">
        <f>IF(E18=3,Gartenpflege!$N$9,"")</f>
        <v/>
      </c>
      <c r="BE219" s="43" t="str">
        <f>IF(E18=4,Gartenpflege!$N$10,"")</f>
        <v/>
      </c>
      <c r="BF219" s="43" t="str">
        <f>IF(E18=5,Gartenpflege!$N$11,"")</f>
        <v/>
      </c>
      <c r="BG219" s="43" t="str">
        <f>IF(E18=6,Gartenpflege!$N$12,"")</f>
        <v/>
      </c>
      <c r="BH219" s="43" t="str">
        <f>IF(E18=7,Gartenpflege!$N$13,"")</f>
        <v/>
      </c>
      <c r="BI219" s="43" t="str">
        <f>IF(E18=8,Gartenpflege!$N$14,"")</f>
        <v/>
      </c>
      <c r="BJ219" s="43" t="str">
        <f>IF(E18=9,Gartenpflege!$N$15,"")</f>
        <v/>
      </c>
      <c r="BK219" s="43" t="str">
        <f>IF(E18=10,Gartenpflege!$N$16,"")</f>
        <v/>
      </c>
      <c r="BL219" s="43">
        <f t="shared" si="71"/>
        <v>0</v>
      </c>
      <c r="BM219" s="43">
        <v>11</v>
      </c>
      <c r="BN219" s="43" t="str">
        <f>IF(E18=1,Hausmeister!R$7,"")</f>
        <v/>
      </c>
      <c r="BO219" s="43" t="str">
        <f>IF(E18=2,Hausmeister!$R$8,"")</f>
        <v/>
      </c>
      <c r="BP219" s="43" t="str">
        <f>IF(E18=3,Hausmeister!$R$9,"")</f>
        <v/>
      </c>
      <c r="BQ219" s="43" t="str">
        <f>IF(E18=4,Hausmeister!$R$10,"")</f>
        <v/>
      </c>
      <c r="BR219" s="43" t="str">
        <f>IF(E18=5,Hausmeister!$R$11,"")</f>
        <v/>
      </c>
      <c r="BS219" s="43" t="str">
        <f>IF(E18=6,Hausmeister!$R$12,"")</f>
        <v/>
      </c>
      <c r="BT219" s="43" t="str">
        <f>IF(E18=7,Hausmeister!$R$13,"")</f>
        <v/>
      </c>
      <c r="BU219" s="43" t="str">
        <f>IF(E18=8,Hausmeister!$R$14,"")</f>
        <v/>
      </c>
      <c r="BV219" s="43" t="str">
        <f>IF(E18=9,Hausmeister!$R$15,"")</f>
        <v/>
      </c>
      <c r="BW219" s="43" t="str">
        <f>IF(E18=10,Hausmeister!$R$16,"")</f>
        <v/>
      </c>
      <c r="BX219" s="43">
        <f t="shared" si="72"/>
        <v>0</v>
      </c>
      <c r="BY219" s="43">
        <v>11</v>
      </c>
      <c r="BZ219" s="43" t="str">
        <f>IF(E18=1,Sonstiges!N$7,"")</f>
        <v/>
      </c>
      <c r="CA219" s="43" t="str">
        <f>IF(E18=2,Sonstiges!$N$8,"")</f>
        <v/>
      </c>
      <c r="CB219" s="43" t="str">
        <f>IF(E18=3,Sonstiges!$N$9,"")</f>
        <v/>
      </c>
      <c r="CC219" s="43" t="str">
        <f>IF(E18=4,Sonstiges!$N$10,"")</f>
        <v/>
      </c>
      <c r="CD219" s="43" t="str">
        <f>IF(E18=5,Sonstiges!$N$11,"")</f>
        <v/>
      </c>
      <c r="CE219" s="43" t="str">
        <f>IF(E18=6,Sonstiges!$N$12,"")</f>
        <v/>
      </c>
      <c r="CF219" s="43" t="str">
        <f>IF(E18=7,Sonstiges!$N$13,"")</f>
        <v/>
      </c>
      <c r="CG219" s="43" t="str">
        <f>IF(E18=8,Sonstiges!$N$14,"")</f>
        <v/>
      </c>
      <c r="CH219" s="43" t="str">
        <f>IF(E18=9,Sonstiges!$M$15,"")</f>
        <v/>
      </c>
      <c r="CI219" s="43" t="str">
        <f>IF(E18=10,Sonstiges!$N$16,"")</f>
        <v/>
      </c>
      <c r="CJ219" s="43">
        <f t="shared" si="73"/>
        <v>0</v>
      </c>
      <c r="CK219" s="43"/>
      <c r="CL219" s="43"/>
      <c r="CM219" s="43"/>
      <c r="CN219" s="43"/>
      <c r="CO219" s="43"/>
      <c r="CP219" s="43"/>
      <c r="CQ219" s="43"/>
      <c r="CR219" s="43"/>
      <c r="CS219" s="43"/>
      <c r="CT219" s="43"/>
      <c r="CU219" s="43"/>
      <c r="CV219" s="43"/>
      <c r="CW219" s="43"/>
      <c r="CX219" s="43"/>
      <c r="CY219" s="43"/>
      <c r="CZ219" s="43"/>
      <c r="DA219" s="43"/>
      <c r="DB219" s="43"/>
      <c r="DC219" s="43"/>
      <c r="DD219" s="43"/>
      <c r="DE219" s="43"/>
      <c r="DF219" s="43"/>
      <c r="DG219" s="43"/>
      <c r="DH219" s="43"/>
      <c r="DI219" s="43"/>
      <c r="DJ219" s="43"/>
      <c r="DK219" s="43" t="str">
        <f>IF(CJ18=4,Kabelgebühren!$N$10,"")</f>
        <v/>
      </c>
      <c r="DL219" s="43" t="str">
        <f>IF(CJ18=5,Kabelgebühren!$N$11,"")</f>
        <v/>
      </c>
      <c r="DM219" s="43" t="str">
        <f>IF(CJ18=6,Kabelgebühren!$N$12,"")</f>
        <v/>
      </c>
    </row>
    <row r="220" spans="1:117" hidden="1" x14ac:dyDescent="0.2">
      <c r="A220" s="43"/>
      <c r="B220" s="43"/>
      <c r="C220" s="43">
        <v>12</v>
      </c>
      <c r="D220" s="43" t="str">
        <f>IF(E19=1,Schornsteinfeger!$N$7,"")</f>
        <v/>
      </c>
      <c r="E220" s="43" t="str">
        <f>IF(E19=2,Schornsteinfeger!$N$8,"")</f>
        <v/>
      </c>
      <c r="F220" s="43" t="str">
        <f>IF(E19=3,Schornsteinfeger!$N$9,"")</f>
        <v/>
      </c>
      <c r="G220" s="43" t="str">
        <f>IF(E19=4,Schornsteinfeger!$N$10,"")</f>
        <v/>
      </c>
      <c r="H220" s="43" t="str">
        <f>IF(E19=5,Schornsteinfeger!$N$11,"")</f>
        <v/>
      </c>
      <c r="I220" s="43" t="str">
        <f>IF(E19=6,Schornsteinfeger!$N$12,"")</f>
        <v/>
      </c>
      <c r="J220" s="43" t="str">
        <f>IF(E19=7,Schornsteinfeger!$N$13,"")</f>
        <v/>
      </c>
      <c r="K220" s="43" t="str">
        <f>IF(E19=8,Schornsteinfeger!$N$14,"")</f>
        <v/>
      </c>
      <c r="L220" s="43" t="str">
        <f>IF(E19=9,Schornsteinfeger!$N$15,"")</f>
        <v/>
      </c>
      <c r="M220" s="43" t="str">
        <f>IF(E19=10,Schornsteinfeger!$N$16,"")</f>
        <v/>
      </c>
      <c r="N220" s="43">
        <f t="shared" si="67"/>
        <v>0</v>
      </c>
      <c r="O220" s="43">
        <v>12</v>
      </c>
      <c r="P220" s="43" t="str">
        <f>IF(E19=1,Versicherungen!$N$7,"")</f>
        <v/>
      </c>
      <c r="Q220" s="43" t="str">
        <f>IF(E19=2,Versicherungen!$N$8,"")</f>
        <v/>
      </c>
      <c r="R220" s="43" t="str">
        <f>IF(E19=3,Versicherungen!$N$9,"")</f>
        <v/>
      </c>
      <c r="S220" s="43" t="str">
        <f>IF(E19=4,Versicherungen!$N$10,"")</f>
        <v/>
      </c>
      <c r="T220" s="43" t="str">
        <f>IF(E19=5,Versicherungen!$N$11,"")</f>
        <v/>
      </c>
      <c r="U220" s="43" t="str">
        <f>IF(E19=6,Versicherungen!$N$12,"")</f>
        <v/>
      </c>
      <c r="V220" s="43" t="str">
        <f>IF(E19=7,Versicherungen!$N$13,"")</f>
        <v/>
      </c>
      <c r="W220" s="43" t="str">
        <f>IF(E19=8,Versicherungen!$N$14,"")</f>
        <v/>
      </c>
      <c r="X220" s="43" t="str">
        <f>IF(R19=9,Versicherungen!$N$15,"")</f>
        <v/>
      </c>
      <c r="Y220" s="43" t="str">
        <f>IF(E19=10,Versicherungen!$N$16,"")</f>
        <v/>
      </c>
      <c r="Z220" s="43"/>
      <c r="AA220" s="43">
        <f t="shared" si="68"/>
        <v>0</v>
      </c>
      <c r="AB220" s="43">
        <v>12</v>
      </c>
      <c r="AC220" s="43"/>
      <c r="AD220" s="43" t="str">
        <f>IF(E19=1,Kabelgebühren!$N$7,"")</f>
        <v/>
      </c>
      <c r="AE220" s="43" t="str">
        <f>IF(E19=2,Kabelgebühren!$N$8,"")</f>
        <v/>
      </c>
      <c r="AF220" s="43" t="str">
        <f>IF(E19=3,Kabelgebühren!$N$9,"")</f>
        <v/>
      </c>
      <c r="AG220" s="43" t="str">
        <f>IF(E19=4,Kabelgebühren!$N$10,"")</f>
        <v/>
      </c>
      <c r="AH220" s="43" t="str">
        <f>IF(E19=5,Kabelgebühren!$N$11,"")</f>
        <v/>
      </c>
      <c r="AI220" s="43" t="str">
        <f>IF(E19=6,Kabelgebühren!$N$12,"")</f>
        <v/>
      </c>
      <c r="AJ220" s="43" t="str">
        <f>IF(E19=7,Kabelgebühren!$N$13,"")</f>
        <v/>
      </c>
      <c r="AK220" s="43" t="str">
        <f>IF(E19=8,Kabelgebühren!$N$14,"")</f>
        <v/>
      </c>
      <c r="AL220" s="43" t="str">
        <f>IF(E19=9,Kabelgebühren!$N$15,"")</f>
        <v/>
      </c>
      <c r="AM220" s="43" t="str">
        <f>IF(E19=10,Kabelgebühren!$N$16,"")</f>
        <v/>
      </c>
      <c r="AN220" s="43">
        <f t="shared" si="69"/>
        <v>0</v>
      </c>
      <c r="AO220" s="43">
        <v>12</v>
      </c>
      <c r="AP220" s="43" t="str">
        <f>IF(E19=1,Strom!$O$7,"")</f>
        <v/>
      </c>
      <c r="AQ220" s="43" t="str">
        <f>IF(E19=2,Strom!$O$8,"")</f>
        <v/>
      </c>
      <c r="AR220" s="43" t="str">
        <f>IF(E19=3,Strom!$O$9,"")</f>
        <v/>
      </c>
      <c r="AS220" s="43" t="str">
        <f>IF(E19=4,Strom!$O$10,"")</f>
        <v/>
      </c>
      <c r="AT220" s="43" t="str">
        <f>IF(E19=5,Strom!$O$11,"")</f>
        <v/>
      </c>
      <c r="AU220" s="43" t="str">
        <f>IF(E19=6,Strom!$O$12,"")</f>
        <v/>
      </c>
      <c r="AV220" s="43" t="str">
        <f>IF(E19=7,Strom!$O$13,"")</f>
        <v/>
      </c>
      <c r="AW220" s="43" t="str">
        <f>IF(E19=8,Strom!$O$14,"")</f>
        <v/>
      </c>
      <c r="AX220" s="43" t="str">
        <f>IF(E19=9,Strom!$O$15,"")</f>
        <v/>
      </c>
      <c r="AY220" s="43" t="str">
        <f>IF(E19=10,Strom!$O$16,"")</f>
        <v/>
      </c>
      <c r="AZ220" s="43">
        <f t="shared" si="70"/>
        <v>0</v>
      </c>
      <c r="BA220" s="43">
        <v>12</v>
      </c>
      <c r="BB220" s="43" t="str">
        <f>IF(E19=1,Gartenpflege!$N$7,"")</f>
        <v/>
      </c>
      <c r="BC220" s="43" t="str">
        <f>IF(E19=2,Gartenpflege!$N$8,"")</f>
        <v/>
      </c>
      <c r="BD220" s="43" t="str">
        <f>IF(E19=3,Gartenpflege!$N$9,"")</f>
        <v/>
      </c>
      <c r="BE220" s="43" t="str">
        <f>IF(E19=4,Gartenpflege!$N$10,"")</f>
        <v/>
      </c>
      <c r="BF220" s="43" t="str">
        <f>IF(E19=5,Gartenpflege!$N$11,"")</f>
        <v/>
      </c>
      <c r="BG220" s="43" t="str">
        <f>IF(E19=6,Gartenpflege!$N$12,"")</f>
        <v/>
      </c>
      <c r="BH220" s="43" t="str">
        <f>IF(E19=7,Gartenpflege!$N$13,"")</f>
        <v/>
      </c>
      <c r="BI220" s="43" t="str">
        <f>IF(E19=8,Gartenpflege!$N$14,"")</f>
        <v/>
      </c>
      <c r="BJ220" s="43" t="str">
        <f>IF(E19=9,Gartenpflege!$N$15,"")</f>
        <v/>
      </c>
      <c r="BK220" s="43" t="str">
        <f>IF(E19=10,Gartenpflege!$N$16,"")</f>
        <v/>
      </c>
      <c r="BL220" s="43">
        <f t="shared" si="71"/>
        <v>0</v>
      </c>
      <c r="BM220" s="43">
        <v>12</v>
      </c>
      <c r="BN220" s="43" t="str">
        <f>IF(E19=1,Hausmeister!R$7,"")</f>
        <v/>
      </c>
      <c r="BO220" s="43" t="str">
        <f>IF(E19=2,Hausmeister!$R$8,"")</f>
        <v/>
      </c>
      <c r="BP220" s="43" t="str">
        <f>IF(E19=3,Hausmeister!$R$9,"")</f>
        <v/>
      </c>
      <c r="BQ220" s="43" t="str">
        <f>IF(E19=4,Hausmeister!$R$10,"")</f>
        <v/>
      </c>
      <c r="BR220" s="43" t="str">
        <f>IF(E19=5,Hausmeister!$R$11,"")</f>
        <v/>
      </c>
      <c r="BS220" s="43" t="str">
        <f>IF(E19=6,Hausmeister!$R$12,"")</f>
        <v/>
      </c>
      <c r="BT220" s="43" t="str">
        <f>IF(E19=7,Hausmeister!$R$13,"")</f>
        <v/>
      </c>
      <c r="BU220" s="43" t="str">
        <f>IF(E19=8,Hausmeister!$R$14,"")</f>
        <v/>
      </c>
      <c r="BV220" s="43" t="str">
        <f>IF(E19=9,Hausmeister!$R$15,"")</f>
        <v/>
      </c>
      <c r="BW220" s="43" t="str">
        <f>IF(E19=10,Hausmeister!$R$16,"")</f>
        <v/>
      </c>
      <c r="BX220" s="43">
        <f t="shared" si="72"/>
        <v>0</v>
      </c>
      <c r="BY220" s="43">
        <v>12</v>
      </c>
      <c r="BZ220" s="43" t="str">
        <f>IF(E19=1,Sonstiges!N$7,"")</f>
        <v/>
      </c>
      <c r="CA220" s="43" t="str">
        <f>IF(E19=2,Sonstiges!$N$8,"")</f>
        <v/>
      </c>
      <c r="CB220" s="43" t="str">
        <f>IF(E19=3,Sonstiges!$N$9,"")</f>
        <v/>
      </c>
      <c r="CC220" s="43" t="str">
        <f>IF(E19=4,Sonstiges!$N$10,"")</f>
        <v/>
      </c>
      <c r="CD220" s="43" t="str">
        <f>IF(E19=5,Sonstiges!$N$11,"")</f>
        <v/>
      </c>
      <c r="CE220" s="43" t="str">
        <f>IF(E19=6,Sonstiges!$N$12,"")</f>
        <v/>
      </c>
      <c r="CF220" s="43" t="str">
        <f>IF(E19=7,Sonstiges!$N$13,"")</f>
        <v/>
      </c>
      <c r="CG220" s="43" t="str">
        <f>IF(E19=8,Sonstiges!$N$14,"")</f>
        <v/>
      </c>
      <c r="CH220" s="43" t="str">
        <f>IF(E19=9,Sonstiges!$M$15,"")</f>
        <v/>
      </c>
      <c r="CI220" s="43" t="str">
        <f>IF(E19=10,Sonstiges!$N$16,"")</f>
        <v/>
      </c>
      <c r="CJ220" s="43">
        <f t="shared" si="73"/>
        <v>0</v>
      </c>
      <c r="CK220" s="43"/>
      <c r="CL220" s="43"/>
      <c r="CM220" s="43"/>
      <c r="CN220" s="43"/>
      <c r="CO220" s="43"/>
      <c r="CP220" s="43"/>
      <c r="CQ220" s="43"/>
      <c r="CR220" s="43"/>
      <c r="CS220" s="43"/>
      <c r="CT220" s="43"/>
      <c r="CU220" s="43"/>
      <c r="CV220" s="43"/>
      <c r="CW220" s="43"/>
      <c r="CX220" s="43"/>
      <c r="CY220" s="43"/>
      <c r="CZ220" s="43"/>
      <c r="DA220" s="43"/>
      <c r="DB220" s="43"/>
      <c r="DC220" s="43"/>
      <c r="DD220" s="43"/>
      <c r="DE220" s="43"/>
      <c r="DF220" s="43"/>
      <c r="DG220" s="43"/>
      <c r="DH220" s="43"/>
      <c r="DI220" s="43"/>
      <c r="DJ220" s="43"/>
      <c r="DK220" s="43" t="str">
        <f>IF(CJ19=4,Kabelgebühren!$N$10,"")</f>
        <v/>
      </c>
      <c r="DL220" s="43" t="str">
        <f>IF(CJ19=5,Kabelgebühren!$N$11,"")</f>
        <v/>
      </c>
      <c r="DM220" s="43" t="str">
        <f>IF(CJ19=6,Kabelgebühren!$N$12,"")</f>
        <v/>
      </c>
    </row>
    <row r="221" spans="1:117" hidden="1" x14ac:dyDescent="0.2">
      <c r="A221" s="43"/>
      <c r="B221" s="43"/>
      <c r="C221" s="43">
        <v>13</v>
      </c>
      <c r="D221" s="43" t="str">
        <f>IF(E20=1,Schornsteinfeger!$N$7,"")</f>
        <v/>
      </c>
      <c r="E221" s="43" t="str">
        <f>IF(E20=2,Schornsteinfeger!$N$8,"")</f>
        <v/>
      </c>
      <c r="F221" s="43" t="str">
        <f>IF(E20=3,Schornsteinfeger!$N$9,"")</f>
        <v/>
      </c>
      <c r="G221" s="43" t="str">
        <f>IF(E20=4,Schornsteinfeger!$N$10,"")</f>
        <v/>
      </c>
      <c r="H221" s="43" t="str">
        <f>IF(E20=5,Schornsteinfeger!$N$11,"")</f>
        <v/>
      </c>
      <c r="I221" s="43" t="str">
        <f>IF(E20=6,Schornsteinfeger!$N$12,"")</f>
        <v/>
      </c>
      <c r="J221" s="43" t="str">
        <f>IF(E20=7,Schornsteinfeger!$N$13,"")</f>
        <v/>
      </c>
      <c r="K221" s="43" t="str">
        <f>IF(E20=8,Schornsteinfeger!$N$14,"")</f>
        <v/>
      </c>
      <c r="L221" s="43" t="str">
        <f>IF(E20=9,Schornsteinfeger!$N$15,"")</f>
        <v/>
      </c>
      <c r="M221" s="43" t="str">
        <f>IF(E20=10,Schornsteinfeger!$N$16,"")</f>
        <v/>
      </c>
      <c r="N221" s="43">
        <f t="shared" si="67"/>
        <v>0</v>
      </c>
      <c r="O221" s="43">
        <v>13</v>
      </c>
      <c r="P221" s="43" t="str">
        <f>IF(E20=1,Versicherungen!$N$7,"")</f>
        <v/>
      </c>
      <c r="Q221" s="43" t="str">
        <f>IF(E20=2,Versicherungen!$N$8,"")</f>
        <v/>
      </c>
      <c r="R221" s="43" t="str">
        <f>IF(E20=3,Versicherungen!$N$9,"")</f>
        <v/>
      </c>
      <c r="S221" s="43" t="str">
        <f>IF(E20=4,Versicherungen!$N$10,"")</f>
        <v/>
      </c>
      <c r="T221" s="43" t="str">
        <f>IF(E20=5,Versicherungen!$N$11,"")</f>
        <v/>
      </c>
      <c r="U221" s="43" t="str">
        <f>IF(E20=6,Versicherungen!$N$12,"")</f>
        <v/>
      </c>
      <c r="V221" s="43" t="str">
        <f>IF(E20=7,Versicherungen!$N$13,"")</f>
        <v/>
      </c>
      <c r="W221" s="43" t="str">
        <f>IF(E20=8,Versicherungen!$N$14,"")</f>
        <v/>
      </c>
      <c r="X221" s="43" t="str">
        <f>IF(R20=9,Versicherungen!$N$15,"")</f>
        <v/>
      </c>
      <c r="Y221" s="43" t="str">
        <f>IF(E20=10,Versicherungen!$N$16,"")</f>
        <v/>
      </c>
      <c r="Z221" s="43"/>
      <c r="AA221" s="43">
        <f t="shared" si="68"/>
        <v>0</v>
      </c>
      <c r="AB221" s="43">
        <v>13</v>
      </c>
      <c r="AC221" s="43"/>
      <c r="AD221" s="43" t="str">
        <f>IF(E20=1,Kabelgebühren!$N$7,"")</f>
        <v/>
      </c>
      <c r="AE221" s="43" t="str">
        <f>IF(E20=2,Kabelgebühren!$N$8,"")</f>
        <v/>
      </c>
      <c r="AF221" s="43" t="str">
        <f>IF(E20=3,Kabelgebühren!$N$9,"")</f>
        <v/>
      </c>
      <c r="AG221" s="43" t="str">
        <f>IF(E20=4,Kabelgebühren!$N$10,"")</f>
        <v/>
      </c>
      <c r="AH221" s="43" t="str">
        <f>IF(E20=5,Kabelgebühren!$N$11,"")</f>
        <v/>
      </c>
      <c r="AI221" s="43" t="str">
        <f>IF(E20=6,Kabelgebühren!$N$12,"")</f>
        <v/>
      </c>
      <c r="AJ221" s="43" t="str">
        <f>IF(E20=7,Kabelgebühren!$N$13,"")</f>
        <v/>
      </c>
      <c r="AK221" s="43" t="str">
        <f>IF(E20=8,Kabelgebühren!$N$14,"")</f>
        <v/>
      </c>
      <c r="AL221" s="43" t="str">
        <f>IF(E20=9,Kabelgebühren!$N$15,"")</f>
        <v/>
      </c>
      <c r="AM221" s="43" t="str">
        <f>IF(E20=10,Kabelgebühren!$N$16,"")</f>
        <v/>
      </c>
      <c r="AN221" s="43">
        <f t="shared" si="69"/>
        <v>0</v>
      </c>
      <c r="AO221" s="43">
        <v>13</v>
      </c>
      <c r="AP221" s="43" t="str">
        <f>IF(E20=1,Strom!$O$7,"")</f>
        <v/>
      </c>
      <c r="AQ221" s="43" t="str">
        <f>IF(E20=2,Strom!$O$8,"")</f>
        <v/>
      </c>
      <c r="AR221" s="43" t="str">
        <f>IF(E20=3,Strom!$O$9,"")</f>
        <v/>
      </c>
      <c r="AS221" s="43" t="str">
        <f>IF(E20=4,Strom!$O$10,"")</f>
        <v/>
      </c>
      <c r="AT221" s="43" t="str">
        <f>IF(E20=5,Strom!$O$11,"")</f>
        <v/>
      </c>
      <c r="AU221" s="43" t="str">
        <f>IF(E20=6,Strom!$O$12,"")</f>
        <v/>
      </c>
      <c r="AV221" s="43" t="str">
        <f>IF(E20=7,Strom!$O$13,"")</f>
        <v/>
      </c>
      <c r="AW221" s="43" t="str">
        <f>IF(E20=8,Strom!$O$14,"")</f>
        <v/>
      </c>
      <c r="AX221" s="43" t="str">
        <f>IF(E20=9,Strom!$O$15,"")</f>
        <v/>
      </c>
      <c r="AY221" s="43" t="str">
        <f>IF(E20=10,Strom!$O$16,"")</f>
        <v/>
      </c>
      <c r="AZ221" s="43">
        <f t="shared" si="70"/>
        <v>0</v>
      </c>
      <c r="BA221" s="43">
        <v>13</v>
      </c>
      <c r="BB221" s="43" t="str">
        <f>IF(E20=1,Gartenpflege!$N$7,"")</f>
        <v/>
      </c>
      <c r="BC221" s="43" t="str">
        <f>IF(E20=2,Gartenpflege!$N$8,"")</f>
        <v/>
      </c>
      <c r="BD221" s="43" t="str">
        <f>IF(E20=3,Gartenpflege!$N$9,"")</f>
        <v/>
      </c>
      <c r="BE221" s="43" t="str">
        <f>IF(E20=4,Gartenpflege!$N$10,"")</f>
        <v/>
      </c>
      <c r="BF221" s="43" t="str">
        <f>IF(E20=5,Gartenpflege!$N$11,"")</f>
        <v/>
      </c>
      <c r="BG221" s="43" t="str">
        <f>IF(E20=6,Gartenpflege!$N$12,"")</f>
        <v/>
      </c>
      <c r="BH221" s="43" t="str">
        <f>IF(E20=7,Gartenpflege!$N$13,"")</f>
        <v/>
      </c>
      <c r="BI221" s="43" t="str">
        <f>IF(E20=8,Gartenpflege!$N$14,"")</f>
        <v/>
      </c>
      <c r="BJ221" s="43" t="str">
        <f>IF(E20=9,Gartenpflege!$N$15,"")</f>
        <v/>
      </c>
      <c r="BK221" s="43" t="str">
        <f>IF(E20=10,Gartenpflege!$N$16,"")</f>
        <v/>
      </c>
      <c r="BL221" s="43">
        <f t="shared" si="71"/>
        <v>0</v>
      </c>
      <c r="BM221" s="43">
        <v>13</v>
      </c>
      <c r="BN221" s="43" t="str">
        <f>IF(E20=1,Hausmeister!R$7,"")</f>
        <v/>
      </c>
      <c r="BO221" s="43" t="str">
        <f>IF(E20=2,Hausmeister!$R$8,"")</f>
        <v/>
      </c>
      <c r="BP221" s="43" t="str">
        <f>IF(E20=3,Hausmeister!$R$9,"")</f>
        <v/>
      </c>
      <c r="BQ221" s="43" t="str">
        <f>IF(E20=4,Hausmeister!$R$10,"")</f>
        <v/>
      </c>
      <c r="BR221" s="43" t="str">
        <f>IF(E20=5,Hausmeister!$R$11,"")</f>
        <v/>
      </c>
      <c r="BS221" s="43" t="str">
        <f>IF(E20=6,Hausmeister!$R$12,"")</f>
        <v/>
      </c>
      <c r="BT221" s="43" t="str">
        <f>IF(E20=7,Hausmeister!$R$13,"")</f>
        <v/>
      </c>
      <c r="BU221" s="43" t="str">
        <f>IF(E20=8,Hausmeister!$R$14,"")</f>
        <v/>
      </c>
      <c r="BV221" s="43" t="str">
        <f>IF(E20=9,Hausmeister!$R$15,"")</f>
        <v/>
      </c>
      <c r="BW221" s="43" t="str">
        <f>IF(E20=10,Hausmeister!$R$16,"")</f>
        <v/>
      </c>
      <c r="BX221" s="43">
        <f t="shared" si="72"/>
        <v>0</v>
      </c>
      <c r="BY221" s="43">
        <v>13</v>
      </c>
      <c r="BZ221" s="43" t="str">
        <f>IF(E20=1,Sonstiges!N$7,"")</f>
        <v/>
      </c>
      <c r="CA221" s="43" t="str">
        <f>IF(E20=2,Sonstiges!$N$8,"")</f>
        <v/>
      </c>
      <c r="CB221" s="43" t="str">
        <f>IF(E20=3,Sonstiges!$N$9,"")</f>
        <v/>
      </c>
      <c r="CC221" s="43" t="str">
        <f>IF(E20=4,Sonstiges!$N$10,"")</f>
        <v/>
      </c>
      <c r="CD221" s="43" t="str">
        <f>IF(E20=5,Sonstiges!$N$11,"")</f>
        <v/>
      </c>
      <c r="CE221" s="43" t="str">
        <f>IF(E20=6,Sonstiges!$N$12,"")</f>
        <v/>
      </c>
      <c r="CF221" s="43" t="str">
        <f>IF(E20=7,Sonstiges!$N$13,"")</f>
        <v/>
      </c>
      <c r="CG221" s="43" t="str">
        <f>IF(E20=8,Sonstiges!$N$14,"")</f>
        <v/>
      </c>
      <c r="CH221" s="43" t="str">
        <f>IF(E20=9,Sonstiges!$M$15,"")</f>
        <v/>
      </c>
      <c r="CI221" s="43" t="str">
        <f>IF(E20=10,Sonstiges!$N$16,"")</f>
        <v/>
      </c>
      <c r="CJ221" s="43">
        <f t="shared" si="73"/>
        <v>0</v>
      </c>
      <c r="CK221" s="43"/>
      <c r="CL221" s="43"/>
      <c r="CM221" s="43"/>
      <c r="CN221" s="43"/>
      <c r="CO221" s="43"/>
      <c r="CP221" s="43"/>
      <c r="CQ221" s="43"/>
      <c r="CR221" s="43"/>
      <c r="CS221" s="43"/>
      <c r="CT221" s="43"/>
      <c r="CU221" s="43"/>
      <c r="CV221" s="43"/>
      <c r="CW221" s="43"/>
      <c r="CX221" s="43"/>
      <c r="CY221" s="43"/>
      <c r="CZ221" s="43"/>
      <c r="DA221" s="43"/>
      <c r="DB221" s="43"/>
      <c r="DC221" s="43"/>
      <c r="DD221" s="43"/>
      <c r="DE221" s="43"/>
      <c r="DF221" s="43"/>
      <c r="DG221" s="43"/>
      <c r="DH221" s="43"/>
      <c r="DI221" s="43"/>
      <c r="DJ221" s="43"/>
      <c r="DK221" s="43" t="str">
        <f>IF(CJ20=4,Kabelgebühren!$N$10,"")</f>
        <v/>
      </c>
      <c r="DL221" s="43" t="str">
        <f>IF(CJ20=5,Kabelgebühren!$N$11,"")</f>
        <v/>
      </c>
      <c r="DM221" s="43" t="str">
        <f>IF(CJ20=6,Kabelgebühren!$N$12,"")</f>
        <v/>
      </c>
    </row>
    <row r="222" spans="1:117" hidden="1" x14ac:dyDescent="0.2">
      <c r="A222" s="43"/>
      <c r="B222" s="43"/>
      <c r="C222" s="43">
        <v>14</v>
      </c>
      <c r="D222" s="43" t="str">
        <f>IF(E21=1,Schornsteinfeger!$N$7,"")</f>
        <v/>
      </c>
      <c r="E222" s="43" t="str">
        <f>IF(E21=2,Schornsteinfeger!$N$8,"")</f>
        <v/>
      </c>
      <c r="F222" s="43" t="str">
        <f>IF(E21=3,Schornsteinfeger!$N$9,"")</f>
        <v/>
      </c>
      <c r="G222" s="43" t="str">
        <f>IF(E21=4,Schornsteinfeger!$N$10,"")</f>
        <v/>
      </c>
      <c r="H222" s="43" t="str">
        <f>IF(E21=5,Schornsteinfeger!$N$11,"")</f>
        <v/>
      </c>
      <c r="I222" s="43" t="str">
        <f>IF(E21=6,Schornsteinfeger!$N$12,"")</f>
        <v/>
      </c>
      <c r="J222" s="43" t="str">
        <f>IF(E21=7,Schornsteinfeger!$N$13,"")</f>
        <v/>
      </c>
      <c r="K222" s="43" t="str">
        <f>IF(E21=8,Schornsteinfeger!$N$14,"")</f>
        <v/>
      </c>
      <c r="L222" s="43" t="str">
        <f>IF(E21=9,Schornsteinfeger!$N$15,"")</f>
        <v/>
      </c>
      <c r="M222" s="43" t="str">
        <f>IF(E21=10,Schornsteinfeger!$N$16,"")</f>
        <v/>
      </c>
      <c r="N222" s="43">
        <f t="shared" si="67"/>
        <v>0</v>
      </c>
      <c r="O222" s="43">
        <v>14</v>
      </c>
      <c r="P222" s="43" t="str">
        <f>IF(E21=1,Versicherungen!$N$7,"")</f>
        <v/>
      </c>
      <c r="Q222" s="43" t="str">
        <f>IF(E21=2,Versicherungen!$N$8,"")</f>
        <v/>
      </c>
      <c r="R222" s="43" t="str">
        <f>IF(E21=3,Versicherungen!$N$9,"")</f>
        <v/>
      </c>
      <c r="S222" s="43" t="str">
        <f>IF(E21=4,Versicherungen!$N$10,"")</f>
        <v/>
      </c>
      <c r="T222" s="43" t="str">
        <f>IF(E21=5,Versicherungen!$N$11,"")</f>
        <v/>
      </c>
      <c r="U222" s="43" t="str">
        <f>IF(E21=6,Versicherungen!$N$12,"")</f>
        <v/>
      </c>
      <c r="V222" s="43" t="str">
        <f>IF(E21=7,Versicherungen!$N$13,"")</f>
        <v/>
      </c>
      <c r="W222" s="43" t="str">
        <f>IF(E21=8,Versicherungen!$N$14,"")</f>
        <v/>
      </c>
      <c r="X222" s="43" t="str">
        <f>IF(R21=9,Versicherungen!$N$15,"")</f>
        <v/>
      </c>
      <c r="Y222" s="43" t="str">
        <f>IF(E21=10,Versicherungen!$N$16,"")</f>
        <v/>
      </c>
      <c r="Z222" s="43"/>
      <c r="AA222" s="43">
        <f t="shared" si="68"/>
        <v>0</v>
      </c>
      <c r="AB222" s="43">
        <v>14</v>
      </c>
      <c r="AC222" s="43"/>
      <c r="AD222" s="43" t="str">
        <f>IF(E21=1,Kabelgebühren!$N$7,"")</f>
        <v/>
      </c>
      <c r="AE222" s="43" t="str">
        <f>IF(E21=2,Kabelgebühren!$N$8,"")</f>
        <v/>
      </c>
      <c r="AF222" s="43" t="str">
        <f>IF(E21=3,Kabelgebühren!$N$9,"")</f>
        <v/>
      </c>
      <c r="AG222" s="43" t="str">
        <f>IF(E21=4,Kabelgebühren!$N$10,"")</f>
        <v/>
      </c>
      <c r="AH222" s="43" t="str">
        <f>IF(E21=5,Kabelgebühren!$N$11,"")</f>
        <v/>
      </c>
      <c r="AI222" s="43" t="str">
        <f>IF(E21=6,Kabelgebühren!$N$12,"")</f>
        <v/>
      </c>
      <c r="AJ222" s="43" t="str">
        <f>IF(E21=7,Kabelgebühren!$N$13,"")</f>
        <v/>
      </c>
      <c r="AK222" s="43" t="str">
        <f>IF(E21=8,Kabelgebühren!$N$14,"")</f>
        <v/>
      </c>
      <c r="AL222" s="43" t="str">
        <f>IF(E21=9,Kabelgebühren!$N$15,"")</f>
        <v/>
      </c>
      <c r="AM222" s="43" t="str">
        <f>IF(E21=10,Kabelgebühren!$N$16,"")</f>
        <v/>
      </c>
      <c r="AN222" s="43">
        <f t="shared" si="69"/>
        <v>0</v>
      </c>
      <c r="AO222" s="43">
        <v>14</v>
      </c>
      <c r="AP222" s="43" t="str">
        <f>IF(E21=1,Strom!$O$7,"")</f>
        <v/>
      </c>
      <c r="AQ222" s="43" t="str">
        <f>IF(E21=2,Strom!$O$8,"")</f>
        <v/>
      </c>
      <c r="AR222" s="43" t="str">
        <f>IF(E21=3,Strom!$O$9,"")</f>
        <v/>
      </c>
      <c r="AS222" s="43" t="str">
        <f>IF(E21=4,Strom!$O$10,"")</f>
        <v/>
      </c>
      <c r="AT222" s="43" t="str">
        <f>IF(E21=5,Strom!$O$11,"")</f>
        <v/>
      </c>
      <c r="AU222" s="43" t="str">
        <f>IF(E21=6,Strom!$O$12,"")</f>
        <v/>
      </c>
      <c r="AV222" s="43" t="str">
        <f>IF(E21=7,Strom!$O$13,"")</f>
        <v/>
      </c>
      <c r="AW222" s="43" t="str">
        <f>IF(E21=8,Strom!$O$14,"")</f>
        <v/>
      </c>
      <c r="AX222" s="43" t="str">
        <f>IF(E21=9,Strom!$O$15,"")</f>
        <v/>
      </c>
      <c r="AY222" s="43" t="str">
        <f>IF(E21=10,Strom!$O$16,"")</f>
        <v/>
      </c>
      <c r="AZ222" s="43">
        <f t="shared" si="70"/>
        <v>0</v>
      </c>
      <c r="BA222" s="43">
        <v>14</v>
      </c>
      <c r="BB222" s="43" t="str">
        <f>IF(E21=1,Gartenpflege!$N$7,"")</f>
        <v/>
      </c>
      <c r="BC222" s="43" t="str">
        <f>IF(E21=2,Gartenpflege!$N$8,"")</f>
        <v/>
      </c>
      <c r="BD222" s="43" t="str">
        <f>IF(E21=3,Gartenpflege!$N$9,"")</f>
        <v/>
      </c>
      <c r="BE222" s="43" t="str">
        <f>IF(E21=4,Gartenpflege!$N$10,"")</f>
        <v/>
      </c>
      <c r="BF222" s="43" t="str">
        <f>IF(E21=5,Gartenpflege!$N$11,"")</f>
        <v/>
      </c>
      <c r="BG222" s="43" t="str">
        <f>IF(E21=6,Gartenpflege!$N$12,"")</f>
        <v/>
      </c>
      <c r="BH222" s="43" t="str">
        <f>IF(E21=7,Gartenpflege!$N$13,"")</f>
        <v/>
      </c>
      <c r="BI222" s="43" t="str">
        <f>IF(E21=8,Gartenpflege!$N$14,"")</f>
        <v/>
      </c>
      <c r="BJ222" s="43" t="str">
        <f>IF(E21=9,Gartenpflege!$N$15,"")</f>
        <v/>
      </c>
      <c r="BK222" s="43" t="str">
        <f>IF(E21=10,Gartenpflege!$N$16,"")</f>
        <v/>
      </c>
      <c r="BL222" s="43">
        <f t="shared" si="71"/>
        <v>0</v>
      </c>
      <c r="BM222" s="43">
        <v>14</v>
      </c>
      <c r="BN222" s="43" t="str">
        <f>IF(E21=1,Hausmeister!R$7,"")</f>
        <v/>
      </c>
      <c r="BO222" s="43" t="str">
        <f>IF(E21=2,Hausmeister!$R$8,"")</f>
        <v/>
      </c>
      <c r="BP222" s="43" t="str">
        <f>IF(E21=3,Hausmeister!$R$9,"")</f>
        <v/>
      </c>
      <c r="BQ222" s="43" t="str">
        <f>IF(E21=4,Hausmeister!$R$10,"")</f>
        <v/>
      </c>
      <c r="BR222" s="43" t="str">
        <f>IF(E21=5,Hausmeister!$R$11,"")</f>
        <v/>
      </c>
      <c r="BS222" s="43" t="str">
        <f>IF(E21=6,Hausmeister!$R$12,"")</f>
        <v/>
      </c>
      <c r="BT222" s="43" t="str">
        <f>IF(E21=7,Hausmeister!$R$13,"")</f>
        <v/>
      </c>
      <c r="BU222" s="43" t="str">
        <f>IF(E21=8,Hausmeister!$R$14,"")</f>
        <v/>
      </c>
      <c r="BV222" s="43" t="str">
        <f>IF(E21=9,Hausmeister!$R$15,"")</f>
        <v/>
      </c>
      <c r="BW222" s="43" t="str">
        <f>IF(E21=10,Hausmeister!$R$16,"")</f>
        <v/>
      </c>
      <c r="BX222" s="43">
        <f t="shared" si="72"/>
        <v>0</v>
      </c>
      <c r="BY222" s="43">
        <v>14</v>
      </c>
      <c r="BZ222" s="43" t="str">
        <f>IF(E21=1,Sonstiges!N$7,"")</f>
        <v/>
      </c>
      <c r="CA222" s="43" t="str">
        <f>IF(E21=2,Sonstiges!$N$8,"")</f>
        <v/>
      </c>
      <c r="CB222" s="43" t="str">
        <f>IF(E21=3,Sonstiges!$N$9,"")</f>
        <v/>
      </c>
      <c r="CC222" s="43" t="str">
        <f>IF(E21=4,Sonstiges!$N$10,"")</f>
        <v/>
      </c>
      <c r="CD222" s="43" t="str">
        <f>IF(E21=5,Sonstiges!$N$11,"")</f>
        <v/>
      </c>
      <c r="CE222" s="43" t="str">
        <f>IF(E21=6,Sonstiges!$N$12,"")</f>
        <v/>
      </c>
      <c r="CF222" s="43" t="str">
        <f>IF(E21=7,Sonstiges!$N$13,"")</f>
        <v/>
      </c>
      <c r="CG222" s="43" t="str">
        <f>IF(E21=8,Sonstiges!$N$14,"")</f>
        <v/>
      </c>
      <c r="CH222" s="43" t="str">
        <f>IF(E21=9,Sonstiges!$M$15,"")</f>
        <v/>
      </c>
      <c r="CI222" s="43" t="str">
        <f>IF(E21=10,Sonstiges!$N$16,"")</f>
        <v/>
      </c>
      <c r="CJ222" s="43">
        <f t="shared" si="73"/>
        <v>0</v>
      </c>
      <c r="CK222" s="43"/>
      <c r="CL222" s="43"/>
      <c r="CM222" s="43"/>
      <c r="CN222" s="43"/>
      <c r="CO222" s="43"/>
      <c r="CP222" s="43"/>
      <c r="CQ222" s="43"/>
      <c r="CR222" s="43"/>
      <c r="CS222" s="43"/>
      <c r="CT222" s="43"/>
      <c r="CU222" s="43"/>
      <c r="CV222" s="43"/>
      <c r="CW222" s="43"/>
      <c r="CX222" s="43"/>
      <c r="CY222" s="43"/>
      <c r="CZ222" s="43"/>
      <c r="DA222" s="43"/>
      <c r="DB222" s="43"/>
      <c r="DC222" s="43"/>
      <c r="DD222" s="43"/>
      <c r="DE222" s="43"/>
      <c r="DF222" s="43"/>
      <c r="DG222" s="43"/>
      <c r="DH222" s="43"/>
      <c r="DI222" s="43"/>
      <c r="DJ222" s="43"/>
      <c r="DK222" s="43" t="str">
        <f>IF(CJ21=4,Kabelgebühren!$N$10,"")</f>
        <v/>
      </c>
      <c r="DL222" s="43" t="str">
        <f>IF(CJ21=5,Kabelgebühren!$N$11,"")</f>
        <v/>
      </c>
      <c r="DM222" s="43" t="str">
        <f>IF(CJ21=6,Kabelgebühren!$N$12,"")</f>
        <v/>
      </c>
    </row>
    <row r="223" spans="1:117" hidden="1" x14ac:dyDescent="0.2">
      <c r="A223" s="43"/>
      <c r="B223" s="43"/>
      <c r="C223" s="43">
        <v>15</v>
      </c>
      <c r="D223" s="43" t="str">
        <f>IF(E22=1,Schornsteinfeger!$N$7,"")</f>
        <v/>
      </c>
      <c r="E223" s="43" t="str">
        <f>IF(E22=2,Schornsteinfeger!$N$8,"")</f>
        <v/>
      </c>
      <c r="F223" s="43" t="str">
        <f>IF(E22=3,Schornsteinfeger!$N$9,"")</f>
        <v/>
      </c>
      <c r="G223" s="43" t="str">
        <f>IF(E22=4,Schornsteinfeger!$N$10,"")</f>
        <v/>
      </c>
      <c r="H223" s="43" t="str">
        <f>IF(E22=5,Schornsteinfeger!$N$11,"")</f>
        <v/>
      </c>
      <c r="I223" s="43" t="str">
        <f>IF(E22=6,Schornsteinfeger!$N$12,"")</f>
        <v/>
      </c>
      <c r="J223" s="43" t="str">
        <f>IF(E22=7,Schornsteinfeger!$N$13,"")</f>
        <v/>
      </c>
      <c r="K223" s="43" t="str">
        <f>IF(E22=8,Schornsteinfeger!$N$14,"")</f>
        <v/>
      </c>
      <c r="L223" s="43" t="str">
        <f>IF(E22=9,Schornsteinfeger!$N$15,"")</f>
        <v/>
      </c>
      <c r="M223" s="43" t="str">
        <f>IF(E22=10,Schornsteinfeger!$N$16,"")</f>
        <v/>
      </c>
      <c r="N223" s="43">
        <f t="shared" si="67"/>
        <v>0</v>
      </c>
      <c r="O223" s="43">
        <v>15</v>
      </c>
      <c r="P223" s="43" t="str">
        <f>IF(E22=1,Versicherungen!$N$7,"")</f>
        <v/>
      </c>
      <c r="Q223" s="43" t="str">
        <f>IF(E22=2,Versicherungen!$N$8,"")</f>
        <v/>
      </c>
      <c r="R223" s="43" t="str">
        <f>IF(E22=3,Versicherungen!$N$9,"")</f>
        <v/>
      </c>
      <c r="S223" s="43" t="str">
        <f>IF(E22=4,Versicherungen!$N$10,"")</f>
        <v/>
      </c>
      <c r="T223" s="43" t="str">
        <f>IF(E22=5,Versicherungen!$N$11,"")</f>
        <v/>
      </c>
      <c r="U223" s="43" t="str">
        <f>IF(E22=6,Versicherungen!$N$12,"")</f>
        <v/>
      </c>
      <c r="V223" s="43" t="str">
        <f>IF(E22=7,Versicherungen!$N$13,"")</f>
        <v/>
      </c>
      <c r="W223" s="43" t="str">
        <f>IF(E22=8,Versicherungen!$N$14,"")</f>
        <v/>
      </c>
      <c r="X223" s="43" t="str">
        <f>IF(R22=9,Versicherungen!$N$15,"")</f>
        <v/>
      </c>
      <c r="Y223" s="43" t="str">
        <f>IF(E22=10,Versicherungen!$N$16,"")</f>
        <v/>
      </c>
      <c r="Z223" s="43"/>
      <c r="AA223" s="43">
        <f t="shared" si="68"/>
        <v>0</v>
      </c>
      <c r="AB223" s="43">
        <v>15</v>
      </c>
      <c r="AC223" s="43"/>
      <c r="AD223" s="43" t="str">
        <f>IF(E22=1,Kabelgebühren!$N$7,"")</f>
        <v/>
      </c>
      <c r="AE223" s="43" t="str">
        <f>IF(E22=2,Kabelgebühren!$N$8,"")</f>
        <v/>
      </c>
      <c r="AF223" s="43" t="str">
        <f>IF(E22=3,Kabelgebühren!$N$9,"")</f>
        <v/>
      </c>
      <c r="AG223" s="43" t="str">
        <f>IF(E22=4,Kabelgebühren!$N$10,"")</f>
        <v/>
      </c>
      <c r="AH223" s="43" t="str">
        <f>IF(E22=5,Kabelgebühren!$N$11,"")</f>
        <v/>
      </c>
      <c r="AI223" s="43" t="str">
        <f>IF(E22=6,Kabelgebühren!$N$12,"")</f>
        <v/>
      </c>
      <c r="AJ223" s="43" t="str">
        <f>IF(E22=7,Kabelgebühren!$N$13,"")</f>
        <v/>
      </c>
      <c r="AK223" s="43" t="str">
        <f>IF(E22=8,Kabelgebühren!$N$14,"")</f>
        <v/>
      </c>
      <c r="AL223" s="43" t="str">
        <f>IF(E22=9,Kabelgebühren!$N$15,"")</f>
        <v/>
      </c>
      <c r="AM223" s="43" t="str">
        <f>IF(E22=10,Kabelgebühren!$N$16,"")</f>
        <v/>
      </c>
      <c r="AN223" s="43">
        <f t="shared" si="69"/>
        <v>0</v>
      </c>
      <c r="AO223" s="43">
        <v>15</v>
      </c>
      <c r="AP223" s="43" t="str">
        <f>IF(E22=1,Strom!$O$7,"")</f>
        <v/>
      </c>
      <c r="AQ223" s="43" t="str">
        <f>IF(E22=2,Strom!$O$8,"")</f>
        <v/>
      </c>
      <c r="AR223" s="43" t="str">
        <f>IF(E22=3,Strom!$O$9,"")</f>
        <v/>
      </c>
      <c r="AS223" s="43" t="str">
        <f>IF(E22=4,Strom!$O$10,"")</f>
        <v/>
      </c>
      <c r="AT223" s="43" t="str">
        <f>IF(E22=5,Strom!$O$11,"")</f>
        <v/>
      </c>
      <c r="AU223" s="43" t="str">
        <f>IF(E22=6,Strom!$O$12,"")</f>
        <v/>
      </c>
      <c r="AV223" s="43" t="str">
        <f>IF(E22=7,Strom!$O$13,"")</f>
        <v/>
      </c>
      <c r="AW223" s="43" t="str">
        <f>IF(E22=8,Strom!$O$14,"")</f>
        <v/>
      </c>
      <c r="AX223" s="43" t="str">
        <f>IF(E22=9,Strom!$O$15,"")</f>
        <v/>
      </c>
      <c r="AY223" s="43" t="str">
        <f>IF(E22=10,Strom!$O$16,"")</f>
        <v/>
      </c>
      <c r="AZ223" s="43">
        <f t="shared" si="70"/>
        <v>0</v>
      </c>
      <c r="BA223" s="43">
        <v>15</v>
      </c>
      <c r="BB223" s="43" t="str">
        <f>IF(E22=1,Gartenpflege!$N$7,"")</f>
        <v/>
      </c>
      <c r="BC223" s="43" t="str">
        <f>IF(E22=2,Gartenpflege!$N$8,"")</f>
        <v/>
      </c>
      <c r="BD223" s="43" t="str">
        <f>IF(E22=3,Gartenpflege!$N$9,"")</f>
        <v/>
      </c>
      <c r="BE223" s="43" t="str">
        <f>IF(E22=4,Gartenpflege!$N$10,"")</f>
        <v/>
      </c>
      <c r="BF223" s="43" t="str">
        <f>IF(E22=5,Gartenpflege!$N$11,"")</f>
        <v/>
      </c>
      <c r="BG223" s="43" t="str">
        <f>IF(E22=6,Gartenpflege!$N$12,"")</f>
        <v/>
      </c>
      <c r="BH223" s="43" t="str">
        <f>IF(E22=7,Gartenpflege!$N$13,"")</f>
        <v/>
      </c>
      <c r="BI223" s="43" t="str">
        <f>IF(E22=8,Gartenpflege!$N$14,"")</f>
        <v/>
      </c>
      <c r="BJ223" s="43" t="str">
        <f>IF(E22=9,Gartenpflege!$N$15,"")</f>
        <v/>
      </c>
      <c r="BK223" s="43" t="str">
        <f>IF(E22=10,Gartenpflege!$N$16,"")</f>
        <v/>
      </c>
      <c r="BL223" s="43">
        <f t="shared" si="71"/>
        <v>0</v>
      </c>
      <c r="BM223" s="43">
        <v>15</v>
      </c>
      <c r="BN223" s="43" t="str">
        <f>IF(E22=1,Hausmeister!R$7,"")</f>
        <v/>
      </c>
      <c r="BO223" s="43" t="str">
        <f>IF(E22=2,Hausmeister!$R$8,"")</f>
        <v/>
      </c>
      <c r="BP223" s="43" t="str">
        <f>IF(E22=3,Hausmeister!$R$9,"")</f>
        <v/>
      </c>
      <c r="BQ223" s="43" t="str">
        <f>IF(E22=4,Hausmeister!$R$10,"")</f>
        <v/>
      </c>
      <c r="BR223" s="43" t="str">
        <f>IF(E22=5,Hausmeister!$R$11,"")</f>
        <v/>
      </c>
      <c r="BS223" s="43" t="str">
        <f>IF(E22=6,Hausmeister!$R$12,"")</f>
        <v/>
      </c>
      <c r="BT223" s="43" t="str">
        <f>IF(E22=7,Hausmeister!$R$13,"")</f>
        <v/>
      </c>
      <c r="BU223" s="43" t="str">
        <f>IF(E22=8,Hausmeister!$R$14,"")</f>
        <v/>
      </c>
      <c r="BV223" s="43" t="str">
        <f>IF(E22=9,Hausmeister!$R$15,"")</f>
        <v/>
      </c>
      <c r="BW223" s="43" t="str">
        <f>IF(E22=10,Hausmeister!$R$16,"")</f>
        <v/>
      </c>
      <c r="BX223" s="43">
        <f t="shared" si="72"/>
        <v>0</v>
      </c>
      <c r="BY223" s="43">
        <v>15</v>
      </c>
      <c r="BZ223" s="43" t="str">
        <f>IF(E22=1,Sonstiges!N$7,"")</f>
        <v/>
      </c>
      <c r="CA223" s="43" t="str">
        <f>IF(E22=2,Sonstiges!$N$8,"")</f>
        <v/>
      </c>
      <c r="CB223" s="43" t="str">
        <f>IF(E22=3,Sonstiges!$N$9,"")</f>
        <v/>
      </c>
      <c r="CC223" s="43" t="str">
        <f>IF(E22=4,Sonstiges!$N$10,"")</f>
        <v/>
      </c>
      <c r="CD223" s="43" t="str">
        <f>IF(E22=5,Sonstiges!$N$11,"")</f>
        <v/>
      </c>
      <c r="CE223" s="43" t="str">
        <f>IF(E22=6,Sonstiges!$N$12,"")</f>
        <v/>
      </c>
      <c r="CF223" s="43" t="str">
        <f>IF(E22=7,Sonstiges!$N$13,"")</f>
        <v/>
      </c>
      <c r="CG223" s="43" t="str">
        <f>IF(E22=8,Sonstiges!$N$14,"")</f>
        <v/>
      </c>
      <c r="CH223" s="43" t="str">
        <f>IF(E22=9,Sonstiges!$M$15,"")</f>
        <v/>
      </c>
      <c r="CI223" s="43" t="str">
        <f>IF(E22=10,Sonstiges!$N$16,"")</f>
        <v/>
      </c>
      <c r="CJ223" s="43">
        <f t="shared" si="73"/>
        <v>0</v>
      </c>
      <c r="CK223" s="43"/>
      <c r="CL223" s="43"/>
      <c r="CM223" s="43"/>
      <c r="CN223" s="43"/>
      <c r="CO223" s="43"/>
      <c r="CP223" s="43"/>
      <c r="CQ223" s="43"/>
      <c r="CR223" s="43"/>
      <c r="CS223" s="43"/>
      <c r="CT223" s="43"/>
      <c r="CU223" s="43"/>
      <c r="CV223" s="43"/>
      <c r="CW223" s="43"/>
      <c r="CX223" s="43"/>
      <c r="CY223" s="43"/>
      <c r="CZ223" s="43"/>
      <c r="DA223" s="43"/>
      <c r="DB223" s="43"/>
      <c r="DC223" s="43"/>
      <c r="DD223" s="43"/>
      <c r="DE223" s="43"/>
      <c r="DF223" s="43"/>
      <c r="DG223" s="43"/>
      <c r="DH223" s="43"/>
      <c r="DI223" s="43"/>
      <c r="DJ223" s="43"/>
      <c r="DK223" s="43" t="str">
        <f>IF(CJ22=4,Kabelgebühren!$N$10,"")</f>
        <v/>
      </c>
      <c r="DL223" s="43" t="str">
        <f>IF(CJ22=5,Kabelgebühren!$N$11,"")</f>
        <v/>
      </c>
      <c r="DM223" s="43" t="str">
        <f>IF(CJ22=6,Kabelgebühren!$N$12,"")</f>
        <v/>
      </c>
    </row>
    <row r="224" spans="1:117" hidden="1" x14ac:dyDescent="0.2">
      <c r="A224" s="43"/>
      <c r="B224" s="43"/>
      <c r="C224" s="43">
        <v>16</v>
      </c>
      <c r="D224" s="43" t="str">
        <f>IF(E23=1,Schornsteinfeger!$N$7,"")</f>
        <v/>
      </c>
      <c r="E224" s="43" t="str">
        <f>IF(E23=2,Schornsteinfeger!$N$8,"")</f>
        <v/>
      </c>
      <c r="F224" s="43" t="str">
        <f>IF(E23=3,Schornsteinfeger!$N$9,"")</f>
        <v/>
      </c>
      <c r="G224" s="43" t="str">
        <f>IF(E23=4,Schornsteinfeger!$N$10,"")</f>
        <v/>
      </c>
      <c r="H224" s="43" t="str">
        <f>IF(E23=5,Schornsteinfeger!$N$11,"")</f>
        <v/>
      </c>
      <c r="I224" s="43" t="str">
        <f>IF(E23=6,Schornsteinfeger!$N$12,"")</f>
        <v/>
      </c>
      <c r="J224" s="43" t="str">
        <f>IF(E23=7,Schornsteinfeger!$N$13,"")</f>
        <v/>
      </c>
      <c r="K224" s="43" t="str">
        <f>IF(E23=8,Schornsteinfeger!$N$14,"")</f>
        <v/>
      </c>
      <c r="L224" s="43" t="str">
        <f>IF(E23=9,Schornsteinfeger!$N$15,"")</f>
        <v/>
      </c>
      <c r="M224" s="43" t="str">
        <f>IF(E23=10,Schornsteinfeger!$N$16,"")</f>
        <v/>
      </c>
      <c r="N224" s="43">
        <f t="shared" si="67"/>
        <v>0</v>
      </c>
      <c r="O224" s="43">
        <v>16</v>
      </c>
      <c r="P224" s="43" t="str">
        <f>IF(E23=1,Versicherungen!$N$7,"")</f>
        <v/>
      </c>
      <c r="Q224" s="43" t="str">
        <f>IF(E23=2,Versicherungen!$N$8,"")</f>
        <v/>
      </c>
      <c r="R224" s="43" t="str">
        <f>IF(E23=3,Versicherungen!$N$9,"")</f>
        <v/>
      </c>
      <c r="S224" s="43" t="str">
        <f>IF(E23=4,Versicherungen!$N$10,"")</f>
        <v/>
      </c>
      <c r="T224" s="43" t="str">
        <f>IF(E23=5,Versicherungen!$N$11,"")</f>
        <v/>
      </c>
      <c r="U224" s="43" t="str">
        <f>IF(E23=6,Versicherungen!$N$12,"")</f>
        <v/>
      </c>
      <c r="V224" s="43" t="str">
        <f>IF(E23=7,Versicherungen!$N$13,"")</f>
        <v/>
      </c>
      <c r="W224" s="43" t="str">
        <f>IF(E23=8,Versicherungen!$N$14,"")</f>
        <v/>
      </c>
      <c r="X224" s="43" t="str">
        <f>IF(R23=9,Versicherungen!$N$15,"")</f>
        <v/>
      </c>
      <c r="Y224" s="43" t="str">
        <f>IF(E23=10,Versicherungen!$N$16,"")</f>
        <v/>
      </c>
      <c r="Z224" s="43"/>
      <c r="AA224" s="43">
        <f t="shared" si="68"/>
        <v>0</v>
      </c>
      <c r="AB224" s="43">
        <v>16</v>
      </c>
      <c r="AC224" s="43"/>
      <c r="AD224" s="43" t="str">
        <f>IF(E23=1,Kabelgebühren!$N$7,"")</f>
        <v/>
      </c>
      <c r="AE224" s="43" t="str">
        <f>IF(E23=2,Kabelgebühren!$N$8,"")</f>
        <v/>
      </c>
      <c r="AF224" s="43" t="str">
        <f>IF(E23=3,Kabelgebühren!$N$9,"")</f>
        <v/>
      </c>
      <c r="AG224" s="43" t="str">
        <f>IF(E23=4,Kabelgebühren!$N$10,"")</f>
        <v/>
      </c>
      <c r="AH224" s="43" t="str">
        <f>IF(E23=5,Kabelgebühren!$N$11,"")</f>
        <v/>
      </c>
      <c r="AI224" s="43" t="str">
        <f>IF(E23=6,Kabelgebühren!$N$12,"")</f>
        <v/>
      </c>
      <c r="AJ224" s="43" t="str">
        <f>IF(E23=7,Kabelgebühren!$N$13,"")</f>
        <v/>
      </c>
      <c r="AK224" s="43" t="str">
        <f>IF(E23=8,Kabelgebühren!$N$14,"")</f>
        <v/>
      </c>
      <c r="AL224" s="43" t="str">
        <f>IF(E23=9,Kabelgebühren!$N$15,"")</f>
        <v/>
      </c>
      <c r="AM224" s="43" t="str">
        <f>IF(E23=10,Kabelgebühren!$N$16,"")</f>
        <v/>
      </c>
      <c r="AN224" s="43">
        <f t="shared" si="69"/>
        <v>0</v>
      </c>
      <c r="AO224" s="43">
        <v>16</v>
      </c>
      <c r="AP224" s="43" t="str">
        <f>IF(E23=1,Strom!$O$7,"")</f>
        <v/>
      </c>
      <c r="AQ224" s="43" t="str">
        <f>IF(E23=2,Strom!$O$8,"")</f>
        <v/>
      </c>
      <c r="AR224" s="43" t="str">
        <f>IF(E23=3,Strom!$O$9,"")</f>
        <v/>
      </c>
      <c r="AS224" s="43" t="str">
        <f>IF(E23=4,Strom!$O$10,"")</f>
        <v/>
      </c>
      <c r="AT224" s="43" t="str">
        <f>IF(E23=5,Strom!$O$11,"")</f>
        <v/>
      </c>
      <c r="AU224" s="43" t="str">
        <f>IF(E23=6,Strom!$O$12,"")</f>
        <v/>
      </c>
      <c r="AV224" s="43" t="str">
        <f>IF(E23=7,Strom!$O$13,"")</f>
        <v/>
      </c>
      <c r="AW224" s="43" t="str">
        <f>IF(E23=8,Strom!$O$14,"")</f>
        <v/>
      </c>
      <c r="AX224" s="43" t="str">
        <f>IF(E23=9,Strom!$O$15,"")</f>
        <v/>
      </c>
      <c r="AY224" s="43" t="str">
        <f>IF(E23=10,Strom!$O$16,"")</f>
        <v/>
      </c>
      <c r="AZ224" s="43">
        <f t="shared" si="70"/>
        <v>0</v>
      </c>
      <c r="BA224" s="43">
        <v>16</v>
      </c>
      <c r="BB224" s="43" t="str">
        <f>IF(E23=1,Gartenpflege!$N$7,"")</f>
        <v/>
      </c>
      <c r="BC224" s="43" t="str">
        <f>IF(E23=2,Gartenpflege!$N$8,"")</f>
        <v/>
      </c>
      <c r="BD224" s="43" t="str">
        <f>IF(E23=3,Gartenpflege!$N$9,"")</f>
        <v/>
      </c>
      <c r="BE224" s="43" t="str">
        <f>IF(E23=4,Gartenpflege!$N$10,"")</f>
        <v/>
      </c>
      <c r="BF224" s="43" t="str">
        <f>IF(E23=5,Gartenpflege!$N$11,"")</f>
        <v/>
      </c>
      <c r="BG224" s="43" t="str">
        <f>IF(E23=6,Gartenpflege!$N$12,"")</f>
        <v/>
      </c>
      <c r="BH224" s="43" t="str">
        <f>IF(E23=7,Gartenpflege!$N$13,"")</f>
        <v/>
      </c>
      <c r="BI224" s="43" t="str">
        <f>IF(E23=8,Gartenpflege!$N$14,"")</f>
        <v/>
      </c>
      <c r="BJ224" s="43" t="str">
        <f>IF(E23=9,Gartenpflege!$N$15,"")</f>
        <v/>
      </c>
      <c r="BK224" s="43" t="str">
        <f>IF(E23=10,Gartenpflege!$N$16,"")</f>
        <v/>
      </c>
      <c r="BL224" s="43">
        <f t="shared" si="71"/>
        <v>0</v>
      </c>
      <c r="BM224" s="43">
        <v>16</v>
      </c>
      <c r="BN224" s="43" t="str">
        <f>IF(E23=1,Hausmeister!R$7,"")</f>
        <v/>
      </c>
      <c r="BO224" s="43" t="str">
        <f>IF(E23=2,Hausmeister!$R$8,"")</f>
        <v/>
      </c>
      <c r="BP224" s="43" t="str">
        <f>IF(E23=3,Hausmeister!$R$9,"")</f>
        <v/>
      </c>
      <c r="BQ224" s="43" t="str">
        <f>IF(E23=4,Hausmeister!$R$10,"")</f>
        <v/>
      </c>
      <c r="BR224" s="43" t="str">
        <f>IF(E23=5,Hausmeister!$R$11,"")</f>
        <v/>
      </c>
      <c r="BS224" s="43" t="str">
        <f>IF(E23=6,Hausmeister!$R$12,"")</f>
        <v/>
      </c>
      <c r="BT224" s="43" t="str">
        <f>IF(E23=7,Hausmeister!$R$13,"")</f>
        <v/>
      </c>
      <c r="BU224" s="43" t="str">
        <f>IF(E23=8,Hausmeister!$R$14,"")</f>
        <v/>
      </c>
      <c r="BV224" s="43" t="str">
        <f>IF(E23=9,Hausmeister!$R$15,"")</f>
        <v/>
      </c>
      <c r="BW224" s="43" t="str">
        <f>IF(E23=10,Hausmeister!$R$16,"")</f>
        <v/>
      </c>
      <c r="BX224" s="43">
        <f t="shared" si="72"/>
        <v>0</v>
      </c>
      <c r="BY224" s="43">
        <v>16</v>
      </c>
      <c r="BZ224" s="43" t="str">
        <f>IF(E23=1,Sonstiges!N$7,"")</f>
        <v/>
      </c>
      <c r="CA224" s="43" t="str">
        <f>IF(E23=2,Sonstiges!$N$8,"")</f>
        <v/>
      </c>
      <c r="CB224" s="43" t="str">
        <f>IF(E23=3,Sonstiges!$N$9,"")</f>
        <v/>
      </c>
      <c r="CC224" s="43" t="str">
        <f>IF(E23=4,Sonstiges!$N$10,"")</f>
        <v/>
      </c>
      <c r="CD224" s="43" t="str">
        <f>IF(E23=5,Sonstiges!$N$11,"")</f>
        <v/>
      </c>
      <c r="CE224" s="43" t="str">
        <f>IF(E23=6,Sonstiges!$N$12,"")</f>
        <v/>
      </c>
      <c r="CF224" s="43" t="str">
        <f>IF(E23=7,Sonstiges!$N$13,"")</f>
        <v/>
      </c>
      <c r="CG224" s="43" t="str">
        <f>IF(E23=8,Sonstiges!$N$14,"")</f>
        <v/>
      </c>
      <c r="CH224" s="43" t="str">
        <f>IF(E23=9,Sonstiges!$M$15,"")</f>
        <v/>
      </c>
      <c r="CI224" s="43" t="str">
        <f>IF(E23=10,Sonstiges!$N$16,"")</f>
        <v/>
      </c>
      <c r="CJ224" s="43">
        <f t="shared" si="73"/>
        <v>0</v>
      </c>
      <c r="CK224" s="43"/>
      <c r="CL224" s="43"/>
      <c r="CM224" s="43"/>
      <c r="CN224" s="43"/>
      <c r="CO224" s="43"/>
      <c r="CP224" s="43"/>
      <c r="CQ224" s="43"/>
      <c r="CR224" s="43"/>
      <c r="CS224" s="43"/>
      <c r="CT224" s="43"/>
      <c r="CU224" s="43"/>
      <c r="CV224" s="43"/>
      <c r="CW224" s="43"/>
      <c r="CX224" s="43"/>
      <c r="CY224" s="43"/>
      <c r="CZ224" s="43"/>
      <c r="DA224" s="43"/>
      <c r="DB224" s="43"/>
      <c r="DC224" s="43"/>
      <c r="DD224" s="43"/>
      <c r="DE224" s="43"/>
      <c r="DF224" s="43"/>
      <c r="DG224" s="43"/>
      <c r="DH224" s="43"/>
      <c r="DI224" s="43"/>
      <c r="DJ224" s="43"/>
      <c r="DK224" s="43" t="str">
        <f>IF(CJ23=4,Kabelgebühren!$N$10,"")</f>
        <v/>
      </c>
      <c r="DL224" s="43" t="str">
        <f>IF(CJ23=5,Kabelgebühren!$N$11,"")</f>
        <v/>
      </c>
      <c r="DM224" s="43" t="str">
        <f>IF(CJ23=6,Kabelgebühren!$N$12,"")</f>
        <v/>
      </c>
    </row>
    <row r="225" spans="1:117" hidden="1" x14ac:dyDescent="0.2">
      <c r="A225" s="43"/>
      <c r="B225" s="43"/>
      <c r="C225" s="43">
        <v>17</v>
      </c>
      <c r="D225" s="43" t="str">
        <f>IF(E24=1,Schornsteinfeger!$N$7,"")</f>
        <v/>
      </c>
      <c r="E225" s="43" t="str">
        <f>IF(E24=2,Schornsteinfeger!$N$8,"")</f>
        <v/>
      </c>
      <c r="F225" s="43" t="str">
        <f>IF(E24=3,Schornsteinfeger!$N$9,"")</f>
        <v/>
      </c>
      <c r="G225" s="43" t="str">
        <f>IF(E24=4,Schornsteinfeger!$N$10,"")</f>
        <v/>
      </c>
      <c r="H225" s="43" t="str">
        <f>IF(E24=5,Schornsteinfeger!$N$11,"")</f>
        <v/>
      </c>
      <c r="I225" s="43" t="str">
        <f>IF(E24=6,Schornsteinfeger!$N$12,"")</f>
        <v/>
      </c>
      <c r="J225" s="43" t="str">
        <f>IF(E24=7,Schornsteinfeger!$N$13,"")</f>
        <v/>
      </c>
      <c r="K225" s="43" t="str">
        <f>IF(E24=8,Schornsteinfeger!$N$14,"")</f>
        <v/>
      </c>
      <c r="L225" s="43" t="str">
        <f>IF(E24=9,Schornsteinfeger!$N$15,"")</f>
        <v/>
      </c>
      <c r="M225" s="43" t="str">
        <f>IF(E24=10,Schornsteinfeger!$N$16,"")</f>
        <v/>
      </c>
      <c r="N225" s="43">
        <f t="shared" si="67"/>
        <v>0</v>
      </c>
      <c r="O225" s="43">
        <v>17</v>
      </c>
      <c r="P225" s="43" t="str">
        <f>IF(E24=1,Versicherungen!$N$7,"")</f>
        <v/>
      </c>
      <c r="Q225" s="43" t="str">
        <f>IF(E24=2,Versicherungen!$N$8,"")</f>
        <v/>
      </c>
      <c r="R225" s="43" t="str">
        <f>IF(E24=3,Versicherungen!$N$9,"")</f>
        <v/>
      </c>
      <c r="S225" s="43" t="str">
        <f>IF(E24=4,Versicherungen!$N$10,"")</f>
        <v/>
      </c>
      <c r="T225" s="43" t="str">
        <f>IF(E24=5,Versicherungen!$N$11,"")</f>
        <v/>
      </c>
      <c r="U225" s="43" t="str">
        <f>IF(E24=6,Versicherungen!$N$12,"")</f>
        <v/>
      </c>
      <c r="V225" s="43" t="str">
        <f>IF(E24=7,Versicherungen!$N$13,"")</f>
        <v/>
      </c>
      <c r="W225" s="43" t="str">
        <f>IF(E24=8,Versicherungen!$N$14,"")</f>
        <v/>
      </c>
      <c r="X225" s="43" t="str">
        <f>IF(R24=9,Versicherungen!$N$15,"")</f>
        <v/>
      </c>
      <c r="Y225" s="43" t="str">
        <f>IF(E24=10,Versicherungen!$N$16,"")</f>
        <v/>
      </c>
      <c r="Z225" s="43"/>
      <c r="AA225" s="43">
        <f t="shared" si="68"/>
        <v>0</v>
      </c>
      <c r="AB225" s="43">
        <v>17</v>
      </c>
      <c r="AC225" s="43"/>
      <c r="AD225" s="43" t="str">
        <f>IF(E24=1,Kabelgebühren!$N$7,"")</f>
        <v/>
      </c>
      <c r="AE225" s="43" t="str">
        <f>IF(E24=2,Kabelgebühren!$N$8,"")</f>
        <v/>
      </c>
      <c r="AF225" s="43" t="str">
        <f>IF(E24=3,Kabelgebühren!$N$9,"")</f>
        <v/>
      </c>
      <c r="AG225" s="43" t="str">
        <f>IF(E24=4,Kabelgebühren!$N$10,"")</f>
        <v/>
      </c>
      <c r="AH225" s="43" t="str">
        <f>IF(E24=5,Kabelgebühren!$N$11,"")</f>
        <v/>
      </c>
      <c r="AI225" s="43" t="str">
        <f>IF(E24=6,Kabelgebühren!$N$12,"")</f>
        <v/>
      </c>
      <c r="AJ225" s="43" t="str">
        <f>IF(E24=7,Kabelgebühren!$N$13,"")</f>
        <v/>
      </c>
      <c r="AK225" s="43" t="str">
        <f>IF(E24=8,Kabelgebühren!$N$14,"")</f>
        <v/>
      </c>
      <c r="AL225" s="43" t="str">
        <f>IF(E24=9,Kabelgebühren!$N$15,"")</f>
        <v/>
      </c>
      <c r="AM225" s="43" t="str">
        <f>IF(E24=10,Kabelgebühren!$N$16,"")</f>
        <v/>
      </c>
      <c r="AN225" s="43">
        <f t="shared" si="69"/>
        <v>0</v>
      </c>
      <c r="AO225" s="43">
        <v>17</v>
      </c>
      <c r="AP225" s="43" t="str">
        <f>IF(E24=1,Strom!$O$7,"")</f>
        <v/>
      </c>
      <c r="AQ225" s="43" t="str">
        <f>IF(E24=2,Strom!$O$8,"")</f>
        <v/>
      </c>
      <c r="AR225" s="43" t="str">
        <f>IF(E24=3,Strom!$O$9,"")</f>
        <v/>
      </c>
      <c r="AS225" s="43" t="str">
        <f>IF(E24=4,Strom!$O$10,"")</f>
        <v/>
      </c>
      <c r="AT225" s="43" t="str">
        <f>IF(E24=5,Strom!$O$11,"")</f>
        <v/>
      </c>
      <c r="AU225" s="43" t="str">
        <f>IF(E24=6,Strom!$O$12,"")</f>
        <v/>
      </c>
      <c r="AV225" s="43" t="str">
        <f>IF(E24=7,Strom!$O$13,"")</f>
        <v/>
      </c>
      <c r="AW225" s="43" t="str">
        <f>IF(E24=8,Strom!$O$14,"")</f>
        <v/>
      </c>
      <c r="AX225" s="43" t="str">
        <f>IF(E24=9,Strom!$O$15,"")</f>
        <v/>
      </c>
      <c r="AY225" s="43" t="str">
        <f>IF(E24=10,Strom!$O$16,"")</f>
        <v/>
      </c>
      <c r="AZ225" s="43">
        <f t="shared" si="70"/>
        <v>0</v>
      </c>
      <c r="BA225" s="43">
        <v>17</v>
      </c>
      <c r="BB225" s="43" t="str">
        <f>IF(E24=1,Gartenpflege!$N$7,"")</f>
        <v/>
      </c>
      <c r="BC225" s="43" t="str">
        <f>IF(E24=2,Gartenpflege!$N$8,"")</f>
        <v/>
      </c>
      <c r="BD225" s="43" t="str">
        <f>IF(E24=3,Gartenpflege!$N$9,"")</f>
        <v/>
      </c>
      <c r="BE225" s="43" t="str">
        <f>IF(E24=4,Gartenpflege!$N$10,"")</f>
        <v/>
      </c>
      <c r="BF225" s="43" t="str">
        <f>IF(E24=5,Gartenpflege!$N$11,"")</f>
        <v/>
      </c>
      <c r="BG225" s="43" t="str">
        <f>IF(E24=6,Gartenpflege!$N$12,"")</f>
        <v/>
      </c>
      <c r="BH225" s="43" t="str">
        <f>IF(E24=7,Gartenpflege!$N$13,"")</f>
        <v/>
      </c>
      <c r="BI225" s="43" t="str">
        <f>IF(E24=8,Gartenpflege!$N$14,"")</f>
        <v/>
      </c>
      <c r="BJ225" s="43" t="str">
        <f>IF(E24=9,Gartenpflege!$N$15,"")</f>
        <v/>
      </c>
      <c r="BK225" s="43" t="str">
        <f>IF(E24=10,Gartenpflege!$N$16,"")</f>
        <v/>
      </c>
      <c r="BL225" s="43">
        <f t="shared" si="71"/>
        <v>0</v>
      </c>
      <c r="BM225" s="43">
        <v>17</v>
      </c>
      <c r="BN225" s="43" t="str">
        <f>IF(E24=1,Hausmeister!R$7,"")</f>
        <v/>
      </c>
      <c r="BO225" s="43" t="str">
        <f>IF(E24=2,Hausmeister!$R$8,"")</f>
        <v/>
      </c>
      <c r="BP225" s="43" t="str">
        <f>IF(E24=3,Hausmeister!$R$9,"")</f>
        <v/>
      </c>
      <c r="BQ225" s="43" t="str">
        <f>IF(E24=4,Hausmeister!$R$10,"")</f>
        <v/>
      </c>
      <c r="BR225" s="43" t="str">
        <f>IF(E24=5,Hausmeister!$R$11,"")</f>
        <v/>
      </c>
      <c r="BS225" s="43" t="str">
        <f>IF(E24=6,Hausmeister!$R$12,"")</f>
        <v/>
      </c>
      <c r="BT225" s="43" t="str">
        <f>IF(E24=7,Hausmeister!$R$13,"")</f>
        <v/>
      </c>
      <c r="BU225" s="43" t="str">
        <f>IF(E24=8,Hausmeister!$R$14,"")</f>
        <v/>
      </c>
      <c r="BV225" s="43" t="str">
        <f>IF(E24=9,Hausmeister!$R$15,"")</f>
        <v/>
      </c>
      <c r="BW225" s="43" t="str">
        <f>IF(E24=10,Hausmeister!$R$16,"")</f>
        <v/>
      </c>
      <c r="BX225" s="43">
        <f t="shared" si="72"/>
        <v>0</v>
      </c>
      <c r="BY225" s="43">
        <v>17</v>
      </c>
      <c r="BZ225" s="43" t="str">
        <f>IF(E24=1,Sonstiges!N$7,"")</f>
        <v/>
      </c>
      <c r="CA225" s="43" t="str">
        <f>IF(E24=2,Sonstiges!$N$8,"")</f>
        <v/>
      </c>
      <c r="CB225" s="43" t="str">
        <f>IF(E24=3,Sonstiges!$N$9,"")</f>
        <v/>
      </c>
      <c r="CC225" s="43" t="str">
        <f>IF(E24=4,Sonstiges!$N$10,"")</f>
        <v/>
      </c>
      <c r="CD225" s="43" t="str">
        <f>IF(E24=5,Sonstiges!$N$11,"")</f>
        <v/>
      </c>
      <c r="CE225" s="43" t="str">
        <f>IF(E24=6,Sonstiges!$N$12,"")</f>
        <v/>
      </c>
      <c r="CF225" s="43" t="str">
        <f>IF(E24=7,Sonstiges!$N$13,"")</f>
        <v/>
      </c>
      <c r="CG225" s="43" t="str">
        <f>IF(E24=8,Sonstiges!$N$14,"")</f>
        <v/>
      </c>
      <c r="CH225" s="43" t="str">
        <f>IF(E24=9,Sonstiges!$M$15,"")</f>
        <v/>
      </c>
      <c r="CI225" s="43" t="str">
        <f>IF(E24=10,Sonstiges!$N$16,"")</f>
        <v/>
      </c>
      <c r="CJ225" s="43">
        <f t="shared" si="73"/>
        <v>0</v>
      </c>
      <c r="CK225" s="43"/>
      <c r="CL225" s="43"/>
      <c r="CM225" s="43"/>
      <c r="CN225" s="43"/>
      <c r="CO225" s="43"/>
      <c r="CP225" s="43"/>
      <c r="CQ225" s="43"/>
      <c r="CR225" s="43"/>
      <c r="CS225" s="43"/>
      <c r="CT225" s="43"/>
      <c r="CU225" s="43"/>
      <c r="CV225" s="43"/>
      <c r="CW225" s="43"/>
      <c r="CX225" s="43"/>
      <c r="CY225" s="43"/>
      <c r="CZ225" s="43"/>
      <c r="DA225" s="43"/>
      <c r="DB225" s="43"/>
      <c r="DC225" s="43"/>
      <c r="DD225" s="43"/>
      <c r="DE225" s="43"/>
      <c r="DF225" s="43"/>
      <c r="DG225" s="43"/>
      <c r="DH225" s="43"/>
      <c r="DI225" s="43"/>
      <c r="DJ225" s="43"/>
      <c r="DK225" s="43" t="str">
        <f>IF(CJ24=4,Kabelgebühren!$N$10,"")</f>
        <v/>
      </c>
      <c r="DL225" s="43" t="str">
        <f>IF(CJ24=5,Kabelgebühren!$N$11,"")</f>
        <v/>
      </c>
      <c r="DM225" s="43" t="str">
        <f>IF(CJ24=6,Kabelgebühren!$N$12,"")</f>
        <v/>
      </c>
    </row>
    <row r="226" spans="1:117" hidden="1" x14ac:dyDescent="0.2">
      <c r="A226" s="43"/>
      <c r="B226" s="43"/>
      <c r="C226" s="43">
        <v>18</v>
      </c>
      <c r="D226" s="43" t="str">
        <f>IF(E25=1,Schornsteinfeger!$N$7,"")</f>
        <v/>
      </c>
      <c r="E226" s="43" t="str">
        <f>IF(E25=2,Schornsteinfeger!$N$8,"")</f>
        <v/>
      </c>
      <c r="F226" s="43" t="str">
        <f>IF(E25=3,Schornsteinfeger!$N$9,"")</f>
        <v/>
      </c>
      <c r="G226" s="43" t="str">
        <f>IF(E25=4,Schornsteinfeger!$N$10,"")</f>
        <v/>
      </c>
      <c r="H226" s="43" t="str">
        <f>IF(E25=5,Schornsteinfeger!$N$11,"")</f>
        <v/>
      </c>
      <c r="I226" s="43" t="str">
        <f>IF(E25=6,Schornsteinfeger!$N$12,"")</f>
        <v/>
      </c>
      <c r="J226" s="43" t="str">
        <f>IF(E25=7,Schornsteinfeger!$N$13,"")</f>
        <v/>
      </c>
      <c r="K226" s="43" t="str">
        <f>IF(E25=8,Schornsteinfeger!$N$14,"")</f>
        <v/>
      </c>
      <c r="L226" s="43" t="str">
        <f>IF(E25=9,Schornsteinfeger!$N$15,"")</f>
        <v/>
      </c>
      <c r="M226" s="43" t="str">
        <f>IF(E25=10,Schornsteinfeger!$N$16,"")</f>
        <v/>
      </c>
      <c r="N226" s="43">
        <f t="shared" si="67"/>
        <v>0</v>
      </c>
      <c r="O226" s="43">
        <v>18</v>
      </c>
      <c r="P226" s="43" t="str">
        <f>IF(E25=1,Versicherungen!$N$7,"")</f>
        <v/>
      </c>
      <c r="Q226" s="43" t="str">
        <f>IF(E25=2,Versicherungen!$N$8,"")</f>
        <v/>
      </c>
      <c r="R226" s="43" t="str">
        <f>IF(E25=3,Versicherungen!$N$9,"")</f>
        <v/>
      </c>
      <c r="S226" s="43" t="str">
        <f>IF(E25=4,Versicherungen!$N$10,"")</f>
        <v/>
      </c>
      <c r="T226" s="43" t="str">
        <f>IF(E25=5,Versicherungen!$N$11,"")</f>
        <v/>
      </c>
      <c r="U226" s="43" t="str">
        <f>IF(E25=6,Versicherungen!$N$12,"")</f>
        <v/>
      </c>
      <c r="V226" s="43" t="str">
        <f>IF(E25=7,Versicherungen!$N$13,"")</f>
        <v/>
      </c>
      <c r="W226" s="43" t="str">
        <f>IF(E25=8,Versicherungen!$N$14,"")</f>
        <v/>
      </c>
      <c r="X226" s="43" t="str">
        <f>IF(R25=9,Versicherungen!$N$15,"")</f>
        <v/>
      </c>
      <c r="Y226" s="43" t="str">
        <f>IF(E25=10,Versicherungen!$N$16,"")</f>
        <v/>
      </c>
      <c r="Z226" s="43"/>
      <c r="AA226" s="43">
        <f t="shared" si="68"/>
        <v>0</v>
      </c>
      <c r="AB226" s="43">
        <v>18</v>
      </c>
      <c r="AC226" s="43"/>
      <c r="AD226" s="43" t="str">
        <f>IF(E25=1,Kabelgebühren!$N$7,"")</f>
        <v/>
      </c>
      <c r="AE226" s="43" t="str">
        <f>IF(E25=2,Kabelgebühren!$N$8,"")</f>
        <v/>
      </c>
      <c r="AF226" s="43" t="str">
        <f>IF(E25=3,Kabelgebühren!$N$9,"")</f>
        <v/>
      </c>
      <c r="AG226" s="43" t="str">
        <f>IF(E25=4,Kabelgebühren!$N$10,"")</f>
        <v/>
      </c>
      <c r="AH226" s="43" t="str">
        <f>IF(E25=5,Kabelgebühren!$N$11,"")</f>
        <v/>
      </c>
      <c r="AI226" s="43" t="str">
        <f>IF(E25=6,Kabelgebühren!$N$12,"")</f>
        <v/>
      </c>
      <c r="AJ226" s="43" t="str">
        <f>IF(E25=7,Kabelgebühren!$N$13,"")</f>
        <v/>
      </c>
      <c r="AK226" s="43" t="str">
        <f>IF(E25=8,Kabelgebühren!$N$14,"")</f>
        <v/>
      </c>
      <c r="AL226" s="43" t="str">
        <f>IF(E25=9,Kabelgebühren!$N$15,"")</f>
        <v/>
      </c>
      <c r="AM226" s="43" t="str">
        <f>IF(E25=10,Kabelgebühren!$N$16,"")</f>
        <v/>
      </c>
      <c r="AN226" s="43">
        <f t="shared" si="69"/>
        <v>0</v>
      </c>
      <c r="AO226" s="43">
        <v>18</v>
      </c>
      <c r="AP226" s="43" t="str">
        <f>IF(E25=1,Strom!$O$7,"")</f>
        <v/>
      </c>
      <c r="AQ226" s="43" t="str">
        <f>IF(E25=2,Strom!$O$8,"")</f>
        <v/>
      </c>
      <c r="AR226" s="43" t="str">
        <f>IF(E25=3,Strom!$O$9,"")</f>
        <v/>
      </c>
      <c r="AS226" s="43" t="str">
        <f>IF(E25=4,Strom!$O$10,"")</f>
        <v/>
      </c>
      <c r="AT226" s="43" t="str">
        <f>IF(E25=5,Strom!$O$11,"")</f>
        <v/>
      </c>
      <c r="AU226" s="43" t="str">
        <f>IF(E25=6,Strom!$O$12,"")</f>
        <v/>
      </c>
      <c r="AV226" s="43" t="str">
        <f>IF(E25=7,Strom!$O$13,"")</f>
        <v/>
      </c>
      <c r="AW226" s="43" t="str">
        <f>IF(E25=8,Strom!$O$14,"")</f>
        <v/>
      </c>
      <c r="AX226" s="43" t="str">
        <f>IF(E25=9,Strom!$O$15,"")</f>
        <v/>
      </c>
      <c r="AY226" s="43" t="str">
        <f>IF(E25=10,Strom!$O$16,"")</f>
        <v/>
      </c>
      <c r="AZ226" s="43">
        <f t="shared" si="70"/>
        <v>0</v>
      </c>
      <c r="BA226" s="43">
        <v>18</v>
      </c>
      <c r="BB226" s="43" t="str">
        <f>IF(E25=1,Gartenpflege!$N$7,"")</f>
        <v/>
      </c>
      <c r="BC226" s="43" t="str">
        <f>IF(E25=2,Gartenpflege!$N$8,"")</f>
        <v/>
      </c>
      <c r="BD226" s="43" t="str">
        <f>IF(E25=3,Gartenpflege!$N$9,"")</f>
        <v/>
      </c>
      <c r="BE226" s="43" t="str">
        <f>IF(E25=4,Gartenpflege!$N$10,"")</f>
        <v/>
      </c>
      <c r="BF226" s="43" t="str">
        <f>IF(E25=5,Gartenpflege!$N$11,"")</f>
        <v/>
      </c>
      <c r="BG226" s="43" t="str">
        <f>IF(E25=6,Gartenpflege!$N$12,"")</f>
        <v/>
      </c>
      <c r="BH226" s="43" t="str">
        <f>IF(E25=7,Gartenpflege!$N$13,"")</f>
        <v/>
      </c>
      <c r="BI226" s="43" t="str">
        <f>IF(E25=8,Gartenpflege!$N$14,"")</f>
        <v/>
      </c>
      <c r="BJ226" s="43" t="str">
        <f>IF(E25=9,Gartenpflege!$N$15,"")</f>
        <v/>
      </c>
      <c r="BK226" s="43" t="str">
        <f>IF(E25=10,Gartenpflege!$N$16,"")</f>
        <v/>
      </c>
      <c r="BL226" s="43">
        <f t="shared" si="71"/>
        <v>0</v>
      </c>
      <c r="BM226" s="43">
        <v>18</v>
      </c>
      <c r="BN226" s="43" t="str">
        <f>IF(E25=1,Hausmeister!R$7,"")</f>
        <v/>
      </c>
      <c r="BO226" s="43" t="str">
        <f>IF(E25=2,Hausmeister!$R$8,"")</f>
        <v/>
      </c>
      <c r="BP226" s="43" t="str">
        <f>IF(E25=3,Hausmeister!$R$9,"")</f>
        <v/>
      </c>
      <c r="BQ226" s="43" t="str">
        <f>IF(E25=4,Hausmeister!$R$10,"")</f>
        <v/>
      </c>
      <c r="BR226" s="43" t="str">
        <f>IF(E25=5,Hausmeister!$R$11,"")</f>
        <v/>
      </c>
      <c r="BS226" s="43" t="str">
        <f>IF(E25=6,Hausmeister!$R$12,"")</f>
        <v/>
      </c>
      <c r="BT226" s="43" t="str">
        <f>IF(E25=7,Hausmeister!$R$13,"")</f>
        <v/>
      </c>
      <c r="BU226" s="43" t="str">
        <f>IF(E25=8,Hausmeister!$R$14,"")</f>
        <v/>
      </c>
      <c r="BV226" s="43" t="str">
        <f>IF(E25=9,Hausmeister!$R$15,"")</f>
        <v/>
      </c>
      <c r="BW226" s="43" t="str">
        <f>IF(E25=10,Hausmeister!$R$16,"")</f>
        <v/>
      </c>
      <c r="BX226" s="43">
        <f t="shared" si="72"/>
        <v>0</v>
      </c>
      <c r="BY226" s="43">
        <v>18</v>
      </c>
      <c r="BZ226" s="43" t="str">
        <f>IF(E25=1,Sonstiges!N$7,"")</f>
        <v/>
      </c>
      <c r="CA226" s="43" t="str">
        <f>IF(E25=2,Sonstiges!$N$8,"")</f>
        <v/>
      </c>
      <c r="CB226" s="43" t="str">
        <f>IF(E25=3,Sonstiges!$N$9,"")</f>
        <v/>
      </c>
      <c r="CC226" s="43" t="str">
        <f>IF(E25=4,Sonstiges!$N$10,"")</f>
        <v/>
      </c>
      <c r="CD226" s="43" t="str">
        <f>IF(E25=5,Sonstiges!$N$11,"")</f>
        <v/>
      </c>
      <c r="CE226" s="43" t="str">
        <f>IF(E25=6,Sonstiges!$N$12,"")</f>
        <v/>
      </c>
      <c r="CF226" s="43" t="str">
        <f>IF(E25=7,Sonstiges!$N$13,"")</f>
        <v/>
      </c>
      <c r="CG226" s="43" t="str">
        <f>IF(E25=8,Sonstiges!$N$14,"")</f>
        <v/>
      </c>
      <c r="CH226" s="43" t="str">
        <f>IF(E25=9,Sonstiges!$M$15,"")</f>
        <v/>
      </c>
      <c r="CI226" s="43" t="str">
        <f>IF(E25=10,Sonstiges!$N$16,"")</f>
        <v/>
      </c>
      <c r="CJ226" s="43">
        <f t="shared" si="73"/>
        <v>0</v>
      </c>
      <c r="CK226" s="43"/>
      <c r="CL226" s="43"/>
      <c r="CM226" s="43"/>
      <c r="CN226" s="43"/>
      <c r="CO226" s="43"/>
      <c r="CP226" s="43"/>
      <c r="CQ226" s="43"/>
      <c r="CR226" s="43"/>
      <c r="CS226" s="43"/>
      <c r="CT226" s="43"/>
      <c r="CU226" s="43"/>
      <c r="CV226" s="43"/>
      <c r="CW226" s="43"/>
      <c r="CX226" s="43"/>
      <c r="CY226" s="43"/>
      <c r="CZ226" s="43"/>
      <c r="DA226" s="43"/>
      <c r="DB226" s="43"/>
      <c r="DC226" s="43"/>
      <c r="DD226" s="43"/>
      <c r="DE226" s="43"/>
      <c r="DF226" s="43"/>
      <c r="DG226" s="43"/>
      <c r="DH226" s="43"/>
      <c r="DI226" s="43"/>
      <c r="DJ226" s="43"/>
      <c r="DK226" s="43" t="str">
        <f>IF(CJ25=4,Kabelgebühren!$N$10,"")</f>
        <v/>
      </c>
      <c r="DL226" s="43" t="str">
        <f>IF(CJ25=5,Kabelgebühren!$N$11,"")</f>
        <v/>
      </c>
      <c r="DM226" s="43" t="str">
        <f>IF(CJ25=6,Kabelgebühren!$N$12,"")</f>
        <v/>
      </c>
    </row>
    <row r="227" spans="1:117" hidden="1" x14ac:dyDescent="0.2">
      <c r="A227" s="43"/>
      <c r="B227" s="43"/>
      <c r="C227" s="43">
        <v>19</v>
      </c>
      <c r="D227" s="43" t="str">
        <f>IF(E26=1,Schornsteinfeger!$N$7,"")</f>
        <v/>
      </c>
      <c r="E227" s="43" t="str">
        <f>IF(E26=2,Schornsteinfeger!$N$8,"")</f>
        <v/>
      </c>
      <c r="F227" s="43" t="str">
        <f>IF(E26=3,Schornsteinfeger!$N$9,"")</f>
        <v/>
      </c>
      <c r="G227" s="43" t="str">
        <f>IF(E26=4,Schornsteinfeger!$N$10,"")</f>
        <v/>
      </c>
      <c r="H227" s="43" t="str">
        <f>IF(E26=5,Schornsteinfeger!$N$11,"")</f>
        <v/>
      </c>
      <c r="I227" s="43" t="str">
        <f>IF(E26=6,Schornsteinfeger!$N$12,"")</f>
        <v/>
      </c>
      <c r="J227" s="43" t="str">
        <f>IF(E26=7,Schornsteinfeger!$N$13,"")</f>
        <v/>
      </c>
      <c r="K227" s="43" t="str">
        <f>IF(E26=8,Schornsteinfeger!$N$14,"")</f>
        <v/>
      </c>
      <c r="L227" s="43" t="str">
        <f>IF(E26=9,Schornsteinfeger!$N$15,"")</f>
        <v/>
      </c>
      <c r="M227" s="43" t="str">
        <f>IF(E26=10,Schornsteinfeger!$N$16,"")</f>
        <v/>
      </c>
      <c r="N227" s="43">
        <f t="shared" si="67"/>
        <v>0</v>
      </c>
      <c r="O227" s="43">
        <v>19</v>
      </c>
      <c r="P227" s="43" t="str">
        <f>IF(E26=1,Versicherungen!$N$7,"")</f>
        <v/>
      </c>
      <c r="Q227" s="43" t="str">
        <f>IF(E26=2,Versicherungen!$N$8,"")</f>
        <v/>
      </c>
      <c r="R227" s="43" t="str">
        <f>IF(E26=3,Versicherungen!$N$9,"")</f>
        <v/>
      </c>
      <c r="S227" s="43" t="str">
        <f>IF(E26=4,Versicherungen!$N$10,"")</f>
        <v/>
      </c>
      <c r="T227" s="43" t="str">
        <f>IF(E26=5,Versicherungen!$N$11,"")</f>
        <v/>
      </c>
      <c r="U227" s="43" t="str">
        <f>IF(E26=6,Versicherungen!$N$12,"")</f>
        <v/>
      </c>
      <c r="V227" s="43" t="str">
        <f>IF(E26=7,Versicherungen!$N$13,"")</f>
        <v/>
      </c>
      <c r="W227" s="43" t="str">
        <f>IF(E26=8,Versicherungen!$N$14,"")</f>
        <v/>
      </c>
      <c r="X227" s="43" t="str">
        <f>IF(R26=9,Versicherungen!$N$15,"")</f>
        <v/>
      </c>
      <c r="Y227" s="43" t="str">
        <f>IF(E26=10,Versicherungen!$N$16,"")</f>
        <v/>
      </c>
      <c r="Z227" s="43"/>
      <c r="AA227" s="43">
        <f t="shared" si="68"/>
        <v>0</v>
      </c>
      <c r="AB227" s="43">
        <v>19</v>
      </c>
      <c r="AC227" s="43"/>
      <c r="AD227" s="43" t="str">
        <f>IF(E26=1,Kabelgebühren!$N$7,"")</f>
        <v/>
      </c>
      <c r="AE227" s="43" t="str">
        <f>IF(E26=2,Kabelgebühren!$N$8,"")</f>
        <v/>
      </c>
      <c r="AF227" s="43" t="str">
        <f>IF(E26=3,Kabelgebühren!$N$9,"")</f>
        <v/>
      </c>
      <c r="AG227" s="43" t="str">
        <f>IF(E26=4,Kabelgebühren!$N$10,"")</f>
        <v/>
      </c>
      <c r="AH227" s="43" t="str">
        <f>IF(E26=5,Kabelgebühren!$N$11,"")</f>
        <v/>
      </c>
      <c r="AI227" s="43" t="str">
        <f>IF(E26=6,Kabelgebühren!$N$12,"")</f>
        <v/>
      </c>
      <c r="AJ227" s="43" t="str">
        <f>IF(E26=7,Kabelgebühren!$N$13,"")</f>
        <v/>
      </c>
      <c r="AK227" s="43" t="str">
        <f>IF(E26=8,Kabelgebühren!$N$14,"")</f>
        <v/>
      </c>
      <c r="AL227" s="43" t="str">
        <f>IF(E26=9,Kabelgebühren!$N$15,"")</f>
        <v/>
      </c>
      <c r="AM227" s="43" t="str">
        <f>IF(E26=10,Kabelgebühren!$N$16,"")</f>
        <v/>
      </c>
      <c r="AN227" s="43">
        <f t="shared" si="69"/>
        <v>0</v>
      </c>
      <c r="AO227" s="43">
        <v>19</v>
      </c>
      <c r="AP227" s="43" t="str">
        <f>IF(E26=1,Strom!$O$7,"")</f>
        <v/>
      </c>
      <c r="AQ227" s="43" t="str">
        <f>IF(E26=2,Strom!$O$8,"")</f>
        <v/>
      </c>
      <c r="AR227" s="43" t="str">
        <f>IF(E26=3,Strom!$O$9,"")</f>
        <v/>
      </c>
      <c r="AS227" s="43" t="str">
        <f>IF(E26=4,Strom!$O$10,"")</f>
        <v/>
      </c>
      <c r="AT227" s="43" t="str">
        <f>IF(E26=5,Strom!$O$11,"")</f>
        <v/>
      </c>
      <c r="AU227" s="43" t="str">
        <f>IF(E26=6,Strom!$O$12,"")</f>
        <v/>
      </c>
      <c r="AV227" s="43" t="str">
        <f>IF(E26=7,Strom!$O$13,"")</f>
        <v/>
      </c>
      <c r="AW227" s="43" t="str">
        <f>IF(E26=8,Strom!$O$14,"")</f>
        <v/>
      </c>
      <c r="AX227" s="43" t="str">
        <f>IF(E26=9,Strom!$O$15,"")</f>
        <v/>
      </c>
      <c r="AY227" s="43" t="str">
        <f>IF(E26=10,Strom!$O$16,"")</f>
        <v/>
      </c>
      <c r="AZ227" s="43">
        <f t="shared" si="70"/>
        <v>0</v>
      </c>
      <c r="BA227" s="43">
        <v>19</v>
      </c>
      <c r="BB227" s="43" t="str">
        <f>IF(E26=1,Gartenpflege!$N$7,"")</f>
        <v/>
      </c>
      <c r="BC227" s="43" t="str">
        <f>IF(E26=2,Gartenpflege!$N$8,"")</f>
        <v/>
      </c>
      <c r="BD227" s="43" t="str">
        <f>IF(E26=3,Gartenpflege!$N$9,"")</f>
        <v/>
      </c>
      <c r="BE227" s="43" t="str">
        <f>IF(E26=4,Gartenpflege!$N$10,"")</f>
        <v/>
      </c>
      <c r="BF227" s="43" t="str">
        <f>IF(E26=5,Gartenpflege!$N$11,"")</f>
        <v/>
      </c>
      <c r="BG227" s="43" t="str">
        <f>IF(E26=6,Gartenpflege!$N$12,"")</f>
        <v/>
      </c>
      <c r="BH227" s="43" t="str">
        <f>IF(E26=7,Gartenpflege!$N$13,"")</f>
        <v/>
      </c>
      <c r="BI227" s="43" t="str">
        <f>IF(E26=8,Gartenpflege!$N$14,"")</f>
        <v/>
      </c>
      <c r="BJ227" s="43" t="str">
        <f>IF(E26=9,Gartenpflege!$N$15,"")</f>
        <v/>
      </c>
      <c r="BK227" s="43" t="str">
        <f>IF(E26=10,Gartenpflege!$N$16,"")</f>
        <v/>
      </c>
      <c r="BL227" s="43">
        <f t="shared" si="71"/>
        <v>0</v>
      </c>
      <c r="BM227" s="43">
        <v>19</v>
      </c>
      <c r="BN227" s="43" t="str">
        <f>IF(E26=1,Hausmeister!R$7,"")</f>
        <v/>
      </c>
      <c r="BO227" s="43" t="str">
        <f>IF(E26=2,Hausmeister!$R$8,"")</f>
        <v/>
      </c>
      <c r="BP227" s="43" t="str">
        <f>IF(E26=3,Hausmeister!$R$9,"")</f>
        <v/>
      </c>
      <c r="BQ227" s="43" t="str">
        <f>IF(E26=4,Hausmeister!$R$10,"")</f>
        <v/>
      </c>
      <c r="BR227" s="43" t="str">
        <f>IF(E26=5,Hausmeister!$R$11,"")</f>
        <v/>
      </c>
      <c r="BS227" s="43" t="str">
        <f>IF(E26=6,Hausmeister!$R$12,"")</f>
        <v/>
      </c>
      <c r="BT227" s="43" t="str">
        <f>IF(E26=7,Hausmeister!$R$13,"")</f>
        <v/>
      </c>
      <c r="BU227" s="43" t="str">
        <f>IF(E26=8,Hausmeister!$R$14,"")</f>
        <v/>
      </c>
      <c r="BV227" s="43" t="str">
        <f>IF(E26=9,Hausmeister!$R$15,"")</f>
        <v/>
      </c>
      <c r="BW227" s="43" t="str">
        <f>IF(E26=10,Hausmeister!$R$16,"")</f>
        <v/>
      </c>
      <c r="BX227" s="43">
        <f t="shared" si="72"/>
        <v>0</v>
      </c>
      <c r="BY227" s="43">
        <v>19</v>
      </c>
      <c r="BZ227" s="43" t="str">
        <f>IF(E26=1,Sonstiges!N$7,"")</f>
        <v/>
      </c>
      <c r="CA227" s="43" t="str">
        <f>IF(E26=2,Sonstiges!$N$8,"")</f>
        <v/>
      </c>
      <c r="CB227" s="43" t="str">
        <f>IF(E26=3,Sonstiges!$N$9,"")</f>
        <v/>
      </c>
      <c r="CC227" s="43" t="str">
        <f>IF(E26=4,Sonstiges!$N$10,"")</f>
        <v/>
      </c>
      <c r="CD227" s="43" t="str">
        <f>IF(E26=5,Sonstiges!$N$11,"")</f>
        <v/>
      </c>
      <c r="CE227" s="43" t="str">
        <f>IF(E26=6,Sonstiges!$N$12,"")</f>
        <v/>
      </c>
      <c r="CF227" s="43" t="str">
        <f>IF(E26=7,Sonstiges!$N$13,"")</f>
        <v/>
      </c>
      <c r="CG227" s="43" t="str">
        <f>IF(E26=8,Sonstiges!$N$14,"")</f>
        <v/>
      </c>
      <c r="CH227" s="43" t="str">
        <f>IF(E26=9,Sonstiges!$M$15,"")</f>
        <v/>
      </c>
      <c r="CI227" s="43" t="str">
        <f>IF(E26=10,Sonstiges!$N$16,"")</f>
        <v/>
      </c>
      <c r="CJ227" s="43">
        <f t="shared" si="73"/>
        <v>0</v>
      </c>
      <c r="CK227" s="43"/>
      <c r="CL227" s="43"/>
      <c r="CM227" s="43"/>
      <c r="CN227" s="43"/>
      <c r="CO227" s="43"/>
      <c r="CP227" s="43"/>
      <c r="CQ227" s="43"/>
      <c r="CR227" s="43"/>
      <c r="CS227" s="43"/>
      <c r="CT227" s="43"/>
      <c r="CU227" s="43"/>
      <c r="CV227" s="43"/>
      <c r="CW227" s="43"/>
      <c r="CX227" s="43"/>
      <c r="CY227" s="43"/>
      <c r="CZ227" s="43"/>
      <c r="DA227" s="43"/>
      <c r="DB227" s="43"/>
      <c r="DC227" s="43"/>
      <c r="DD227" s="43"/>
      <c r="DE227" s="43"/>
      <c r="DF227" s="43"/>
      <c r="DG227" s="43"/>
      <c r="DH227" s="43"/>
      <c r="DI227" s="43"/>
      <c r="DJ227" s="43"/>
      <c r="DK227" s="43" t="str">
        <f>IF(CJ26=4,Kabelgebühren!$N$10,"")</f>
        <v/>
      </c>
      <c r="DL227" s="43" t="str">
        <f>IF(CJ26=5,Kabelgebühren!$N$11,"")</f>
        <v/>
      </c>
      <c r="DM227" s="43" t="str">
        <f>IF(CJ26=6,Kabelgebühren!$N$12,"")</f>
        <v/>
      </c>
    </row>
    <row r="228" spans="1:117" hidden="1" x14ac:dyDescent="0.2">
      <c r="A228" s="43"/>
      <c r="B228" s="43"/>
      <c r="C228" s="43">
        <v>20</v>
      </c>
      <c r="D228" s="43" t="str">
        <f>IF(E27=1,Schornsteinfeger!$N$7,"")</f>
        <v/>
      </c>
      <c r="E228" s="43" t="str">
        <f>IF(E27=2,Schornsteinfeger!$N$8,"")</f>
        <v/>
      </c>
      <c r="F228" s="43" t="str">
        <f>IF(E27=3,Schornsteinfeger!$N$9,"")</f>
        <v/>
      </c>
      <c r="G228" s="43" t="str">
        <f>IF(E27=4,Schornsteinfeger!$N$10,"")</f>
        <v/>
      </c>
      <c r="H228" s="43" t="str">
        <f>IF(E27=5,Schornsteinfeger!$N$11,"")</f>
        <v/>
      </c>
      <c r="I228" s="43" t="str">
        <f>IF(E27=6,Schornsteinfeger!$N$12,"")</f>
        <v/>
      </c>
      <c r="J228" s="43" t="str">
        <f>IF(E27=7,Schornsteinfeger!$N$13,"")</f>
        <v/>
      </c>
      <c r="K228" s="43" t="str">
        <f>IF(E27=8,Schornsteinfeger!$N$14,"")</f>
        <v/>
      </c>
      <c r="L228" s="43" t="str">
        <f>IF(E27=9,Schornsteinfeger!$N$15,"")</f>
        <v/>
      </c>
      <c r="M228" s="43" t="str">
        <f>IF(E27=10,Schornsteinfeger!$N$16,"")</f>
        <v/>
      </c>
      <c r="N228" s="43">
        <f t="shared" si="67"/>
        <v>0</v>
      </c>
      <c r="O228" s="43">
        <v>20</v>
      </c>
      <c r="P228" s="43" t="str">
        <f>IF(E27=1,Versicherungen!$N$7,"")</f>
        <v/>
      </c>
      <c r="Q228" s="43" t="str">
        <f>IF(E27=2,Versicherungen!$N$8,"")</f>
        <v/>
      </c>
      <c r="R228" s="43" t="str">
        <f>IF(E27=3,Versicherungen!$N$9,"")</f>
        <v/>
      </c>
      <c r="S228" s="43" t="str">
        <f>IF(E27=4,Versicherungen!$N$10,"")</f>
        <v/>
      </c>
      <c r="T228" s="43" t="str">
        <f>IF(E27=5,Versicherungen!$N$11,"")</f>
        <v/>
      </c>
      <c r="U228" s="43" t="str">
        <f>IF(E27=6,Versicherungen!$N$12,"")</f>
        <v/>
      </c>
      <c r="V228" s="43" t="str">
        <f>IF(E27=7,Versicherungen!$N$13,"")</f>
        <v/>
      </c>
      <c r="W228" s="43" t="str">
        <f>IF(E27=8,Versicherungen!$N$14,"")</f>
        <v/>
      </c>
      <c r="X228" s="43" t="str">
        <f>IF(R27=9,Versicherungen!$N$15,"")</f>
        <v/>
      </c>
      <c r="Y228" s="43" t="str">
        <f>IF(E27=10,Versicherungen!$N$16,"")</f>
        <v/>
      </c>
      <c r="Z228" s="43"/>
      <c r="AA228" s="43">
        <f t="shared" si="68"/>
        <v>0</v>
      </c>
      <c r="AB228" s="43">
        <v>20</v>
      </c>
      <c r="AC228" s="43"/>
      <c r="AD228" s="43" t="str">
        <f>IF(E27=1,Kabelgebühren!$N$7,"")</f>
        <v/>
      </c>
      <c r="AE228" s="43" t="str">
        <f>IF(E27=2,Kabelgebühren!$N$8,"")</f>
        <v/>
      </c>
      <c r="AF228" s="43" t="str">
        <f>IF(E27=3,Kabelgebühren!$N$9,"")</f>
        <v/>
      </c>
      <c r="AG228" s="43" t="str">
        <f>IF(E27=4,Kabelgebühren!$N$10,"")</f>
        <v/>
      </c>
      <c r="AH228" s="43" t="str">
        <f>IF(E27=5,Kabelgebühren!$N$11,"")</f>
        <v/>
      </c>
      <c r="AI228" s="43" t="str">
        <f>IF(E27=6,Kabelgebühren!$N$12,"")</f>
        <v/>
      </c>
      <c r="AJ228" s="43" t="str">
        <f>IF(E27=7,Kabelgebühren!$N$13,"")</f>
        <v/>
      </c>
      <c r="AK228" s="43" t="str">
        <f>IF(E27=8,Kabelgebühren!$N$14,"")</f>
        <v/>
      </c>
      <c r="AL228" s="43" t="str">
        <f>IF(E27=9,Kabelgebühren!$N$15,"")</f>
        <v/>
      </c>
      <c r="AM228" s="43" t="str">
        <f>IF(E27=10,Kabelgebühren!$N$16,"")</f>
        <v/>
      </c>
      <c r="AN228" s="43">
        <f t="shared" si="69"/>
        <v>0</v>
      </c>
      <c r="AO228" s="43">
        <v>20</v>
      </c>
      <c r="AP228" s="43" t="str">
        <f>IF(E27=1,Strom!$O$7,"")</f>
        <v/>
      </c>
      <c r="AQ228" s="43" t="str">
        <f>IF(E27=2,Strom!$O$8,"")</f>
        <v/>
      </c>
      <c r="AR228" s="43" t="str">
        <f>IF(E27=3,Strom!$O$9,"")</f>
        <v/>
      </c>
      <c r="AS228" s="43" t="str">
        <f>IF(E27=4,Strom!$O$10,"")</f>
        <v/>
      </c>
      <c r="AT228" s="43" t="str">
        <f>IF(E27=5,Strom!$O$11,"")</f>
        <v/>
      </c>
      <c r="AU228" s="43" t="str">
        <f>IF(E27=6,Strom!$O$12,"")</f>
        <v/>
      </c>
      <c r="AV228" s="43" t="str">
        <f>IF(E27=7,Strom!$O$13,"")</f>
        <v/>
      </c>
      <c r="AW228" s="43" t="str">
        <f>IF(E27=8,Strom!$O$14,"")</f>
        <v/>
      </c>
      <c r="AX228" s="43" t="str">
        <f>IF(E27=9,Strom!$O$15,"")</f>
        <v/>
      </c>
      <c r="AY228" s="43" t="str">
        <f>IF(E27=10,Strom!$O$16,"")</f>
        <v/>
      </c>
      <c r="AZ228" s="43">
        <f t="shared" si="70"/>
        <v>0</v>
      </c>
      <c r="BA228" s="43">
        <v>20</v>
      </c>
      <c r="BB228" s="43" t="str">
        <f>IF(E27=1,Gartenpflege!$N$7,"")</f>
        <v/>
      </c>
      <c r="BC228" s="43" t="str">
        <f>IF(E27=2,Gartenpflege!$N$8,"")</f>
        <v/>
      </c>
      <c r="BD228" s="43" t="str">
        <f>IF(E27=3,Gartenpflege!$N$9,"")</f>
        <v/>
      </c>
      <c r="BE228" s="43" t="str">
        <f>IF(E27=4,Gartenpflege!$N$10,"")</f>
        <v/>
      </c>
      <c r="BF228" s="43" t="str">
        <f>IF(E27=5,Gartenpflege!$N$11,"")</f>
        <v/>
      </c>
      <c r="BG228" s="43" t="str">
        <f>IF(E27=6,Gartenpflege!$N$12,"")</f>
        <v/>
      </c>
      <c r="BH228" s="43" t="str">
        <f>IF(E27=7,Gartenpflege!$N$13,"")</f>
        <v/>
      </c>
      <c r="BI228" s="43" t="str">
        <f>IF(E27=8,Gartenpflege!$N$14,"")</f>
        <v/>
      </c>
      <c r="BJ228" s="43" t="str">
        <f>IF(E27=9,Gartenpflege!$N$15,"")</f>
        <v/>
      </c>
      <c r="BK228" s="43" t="str">
        <f>IF(E27=10,Gartenpflege!$N$16,"")</f>
        <v/>
      </c>
      <c r="BL228" s="43">
        <f t="shared" si="71"/>
        <v>0</v>
      </c>
      <c r="BM228" s="43">
        <v>20</v>
      </c>
      <c r="BN228" s="43" t="str">
        <f>IF(E27=1,Hausmeister!R$7,"")</f>
        <v/>
      </c>
      <c r="BO228" s="43" t="str">
        <f>IF(E27=2,Hausmeister!$R$8,"")</f>
        <v/>
      </c>
      <c r="BP228" s="43" t="str">
        <f>IF(E27=3,Hausmeister!$R$9,"")</f>
        <v/>
      </c>
      <c r="BQ228" s="43" t="str">
        <f>IF(E27=4,Hausmeister!$R$10,"")</f>
        <v/>
      </c>
      <c r="BR228" s="43" t="str">
        <f>IF(E27=5,Hausmeister!$R$11,"")</f>
        <v/>
      </c>
      <c r="BS228" s="43" t="str">
        <f>IF(E27=6,Hausmeister!$R$12,"")</f>
        <v/>
      </c>
      <c r="BT228" s="43" t="str">
        <f>IF(E27=7,Hausmeister!$R$13,"")</f>
        <v/>
      </c>
      <c r="BU228" s="43" t="str">
        <f>IF(E27=8,Hausmeister!$R$14,"")</f>
        <v/>
      </c>
      <c r="BV228" s="43" t="str">
        <f>IF(E27=9,Hausmeister!$R$15,"")</f>
        <v/>
      </c>
      <c r="BW228" s="43" t="str">
        <f>IF(E27=10,Hausmeister!$R$16,"")</f>
        <v/>
      </c>
      <c r="BX228" s="43">
        <f t="shared" si="72"/>
        <v>0</v>
      </c>
      <c r="BY228" s="43">
        <v>20</v>
      </c>
      <c r="BZ228" s="43" t="str">
        <f>IF(E27=1,Sonstiges!N$7,"")</f>
        <v/>
      </c>
      <c r="CA228" s="43" t="str">
        <f>IF(E27=2,Sonstiges!$N$8,"")</f>
        <v/>
      </c>
      <c r="CB228" s="43" t="str">
        <f>IF(E27=3,Sonstiges!$N$9,"")</f>
        <v/>
      </c>
      <c r="CC228" s="43" t="str">
        <f>IF(E27=4,Sonstiges!$N$10,"")</f>
        <v/>
      </c>
      <c r="CD228" s="43" t="str">
        <f>IF(E27=5,Sonstiges!$N$11,"")</f>
        <v/>
      </c>
      <c r="CE228" s="43" t="str">
        <f>IF(E27=6,Sonstiges!$N$12,"")</f>
        <v/>
      </c>
      <c r="CF228" s="43" t="str">
        <f>IF(E27=7,Sonstiges!$N$13,"")</f>
        <v/>
      </c>
      <c r="CG228" s="43" t="str">
        <f>IF(E27=8,Sonstiges!$N$14,"")</f>
        <v/>
      </c>
      <c r="CH228" s="43" t="str">
        <f>IF(E27=9,Sonstiges!$M$15,"")</f>
        <v/>
      </c>
      <c r="CI228" s="43" t="str">
        <f>IF(E27=10,Sonstiges!$N$16,"")</f>
        <v/>
      </c>
      <c r="CJ228" s="43">
        <f t="shared" si="73"/>
        <v>0</v>
      </c>
      <c r="CK228" s="43"/>
      <c r="CL228" s="43"/>
      <c r="CM228" s="43"/>
      <c r="CN228" s="43"/>
      <c r="CO228" s="43"/>
      <c r="CP228" s="43"/>
      <c r="CQ228" s="43"/>
      <c r="CR228" s="43"/>
      <c r="CS228" s="43"/>
      <c r="CT228" s="43"/>
      <c r="CU228" s="43"/>
      <c r="CV228" s="43"/>
      <c r="CW228" s="43"/>
      <c r="CX228" s="43"/>
      <c r="CY228" s="43"/>
      <c r="CZ228" s="43"/>
      <c r="DA228" s="43"/>
      <c r="DB228" s="43"/>
      <c r="DC228" s="43"/>
      <c r="DD228" s="43"/>
      <c r="DE228" s="43"/>
      <c r="DF228" s="43"/>
      <c r="DG228" s="43"/>
      <c r="DH228" s="43"/>
      <c r="DI228" s="43"/>
      <c r="DJ228" s="43"/>
      <c r="DK228" s="43" t="str">
        <f>IF(CJ27=4,Kabelgebühren!$N$10,"")</f>
        <v/>
      </c>
      <c r="DL228" s="43" t="str">
        <f>IF(CJ27=5,Kabelgebühren!$N$11,"")</f>
        <v/>
      </c>
      <c r="DM228" s="43" t="str">
        <f>IF(CJ27=6,Kabelgebühren!$N$12,"")</f>
        <v/>
      </c>
    </row>
    <row r="229" spans="1:117" hidden="1" x14ac:dyDescent="0.2">
      <c r="A229" s="43"/>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c r="AA229" s="43"/>
      <c r="AB229" s="43"/>
      <c r="AC229" s="43"/>
      <c r="AD229" s="43"/>
      <c r="AE229" s="43"/>
      <c r="AF229" s="43"/>
      <c r="AG229" s="43" t="str">
        <f>IF(E28=4,Kabelgebühren!$N$10,"")</f>
        <v/>
      </c>
      <c r="AH229" s="43" t="str">
        <f>IF(E28=5,Kabelgebühren!$N$11,"")</f>
        <v/>
      </c>
      <c r="AI229" s="43" t="str">
        <f>IF(E28=6,Kabelgebühren!$N$12,"")</f>
        <v/>
      </c>
      <c r="AJ229" s="43" t="str">
        <f>IF(E28=7,Kabelgebühren!$N$13,"")</f>
        <v/>
      </c>
      <c r="AK229" s="43" t="str">
        <f>IF(E28=8,Kabelgebühren!$N$14,"")</f>
        <v/>
      </c>
      <c r="AL229" s="43" t="str">
        <f>IF(E28=9,Kabelgebühren!$N$15,"")</f>
        <v/>
      </c>
      <c r="AM229" s="43" t="str">
        <f>IF(E28=10,Kabelgebühren!$N$16,"")</f>
        <v/>
      </c>
      <c r="AN229" s="43">
        <f t="shared" si="69"/>
        <v>0</v>
      </c>
      <c r="AO229" s="43"/>
      <c r="AP229" s="43" t="str">
        <f>IF(E28=1,Strom!$O$7,"")</f>
        <v/>
      </c>
      <c r="AQ229" s="43" t="str">
        <f>IF(E28=2,Strom!$O$8,"")</f>
        <v/>
      </c>
      <c r="AR229" s="43" t="str">
        <f>IF(E28=3,Strom!$O$9,"")</f>
        <v/>
      </c>
      <c r="AS229" s="43" t="str">
        <f>IF(E28=4,Strom!$O$10,"")</f>
        <v/>
      </c>
      <c r="AT229" s="43" t="str">
        <f>IF(E28=5,Strom!$O$11,"")</f>
        <v/>
      </c>
      <c r="AU229" s="43" t="str">
        <f>IF(E28=6,Strom!$O$12,"")</f>
        <v/>
      </c>
      <c r="AV229" s="43" t="str">
        <f>IF(E28=7,Strom!$O$13,"")</f>
        <v/>
      </c>
      <c r="AW229" s="43" t="str">
        <f>IF(E28=8,Strom!$O$14,"")</f>
        <v/>
      </c>
      <c r="AX229" s="43" t="str">
        <f>IF(E28=9,Strom!$O$15,"")</f>
        <v/>
      </c>
      <c r="AY229" s="43" t="str">
        <f>IF(E28=10,Strom!$O$16,"")</f>
        <v/>
      </c>
      <c r="AZ229" s="43">
        <f t="shared" si="70"/>
        <v>0</v>
      </c>
      <c r="BA229" s="43"/>
      <c r="BB229" s="43" t="str">
        <f>IF(E28=1,Gartenpflege!$M$7,"")</f>
        <v/>
      </c>
      <c r="BC229" s="43" t="str">
        <f>IF(E28=2,Gartenpflege!$M$8,"")</f>
        <v/>
      </c>
      <c r="BD229" s="43" t="str">
        <f>IF(E28=3,Gartenpflege!$N$9,"")</f>
        <v/>
      </c>
      <c r="BE229" s="43" t="str">
        <f>IF(E28=4,Gartenpflege!$N$10,"")</f>
        <v/>
      </c>
      <c r="BF229" s="43" t="str">
        <f>IF(E28=5,Gartenpflege!$N$11,"")</f>
        <v/>
      </c>
      <c r="BG229" s="43" t="str">
        <f>IF(E28=6,Gartenpflege!$N$12,"")</f>
        <v/>
      </c>
      <c r="BH229" s="43" t="str">
        <f>IF(E28=7,Gartenpflege!$N$13,"")</f>
        <v/>
      </c>
      <c r="BI229" s="43" t="str">
        <f>IF(E28=8,Gartenpflege!$N$14,"")</f>
        <v/>
      </c>
      <c r="BJ229" s="43" t="str">
        <f>IF(E28=9,Gartenpflege!$N$15,"")</f>
        <v/>
      </c>
      <c r="BK229" s="43" t="str">
        <f>IF(E28=10,Gartenpflege!$N$16,"")</f>
        <v/>
      </c>
      <c r="BL229" s="43">
        <f t="shared" si="71"/>
        <v>0</v>
      </c>
      <c r="BM229" s="43"/>
      <c r="BN229" s="43" t="str">
        <f>IF(E28=1,Hausmeister!R$7,"")</f>
        <v/>
      </c>
      <c r="BO229" s="43" t="str">
        <f>IF(E28=2,Hausmeister!$R$8,"")</f>
        <v/>
      </c>
      <c r="BP229" s="43" t="str">
        <f>IF(E28=3,Hausmeister!$R$9,"")</f>
        <v/>
      </c>
      <c r="BQ229" s="43" t="str">
        <f>IF(E28=4,Hausmeister!$R$10,"")</f>
        <v/>
      </c>
      <c r="BR229" s="43" t="str">
        <f>IF(E28=5,Hausmeister!$R$11,"")</f>
        <v/>
      </c>
      <c r="BS229" s="43" t="str">
        <f>IF(E28=6,Hausmeister!$R$12,"")</f>
        <v/>
      </c>
      <c r="BT229" s="43" t="str">
        <f>IF(E28=7,Hausmeister!$R$13,"")</f>
        <v/>
      </c>
      <c r="BU229" s="43" t="str">
        <f>IF(E28=8,Hausmeister!$R$14,"")</f>
        <v/>
      </c>
      <c r="BV229" s="43" t="str">
        <f>IF(E28=9,Hausmeister!$R$15,"")</f>
        <v/>
      </c>
      <c r="BW229" s="43" t="str">
        <f>IF(E28=10,Hausmeister!$R$16,"")</f>
        <v/>
      </c>
      <c r="BX229" s="43">
        <f t="shared" si="72"/>
        <v>0</v>
      </c>
      <c r="BY229" s="43"/>
      <c r="BZ229" s="43" t="str">
        <f>IF(E28=1,Sonstiges!N$7,"")</f>
        <v/>
      </c>
      <c r="CA229" s="43" t="str">
        <f>IF(E28=2,Sonstiges!$N$8,"")</f>
        <v/>
      </c>
      <c r="CB229" s="43" t="str">
        <f>IF(E28=3,Sonstiges!$N$9,"")</f>
        <v/>
      </c>
      <c r="CC229" s="43" t="str">
        <f>IF(E28=4,Sonstiges!$N$10,"")</f>
        <v/>
      </c>
      <c r="CD229" s="43" t="str">
        <f>IF(E28=5,Sonstiges!$N$11,"")</f>
        <v/>
      </c>
      <c r="CE229" s="43" t="str">
        <f>IF(E28=6,Sonstiges!$N$12,"")</f>
        <v/>
      </c>
      <c r="CF229" s="43" t="str">
        <f>IF(E28=7,Sonstiges!$N$13,"")</f>
        <v/>
      </c>
      <c r="CG229" s="43" t="str">
        <f>IF(E28=8,Sonstiges!$N$14,"")</f>
        <v/>
      </c>
      <c r="CH229" s="43" t="str">
        <f>IF(E28=9,Sonstiges!$M$15,"")</f>
        <v/>
      </c>
      <c r="CI229" s="43" t="str">
        <f>IF(E28=10,Sonstiges!$N$16,"")</f>
        <v/>
      </c>
      <c r="CJ229" s="43">
        <f t="shared" si="73"/>
        <v>0</v>
      </c>
      <c r="CK229" s="43"/>
      <c r="CL229" s="43"/>
      <c r="CM229" s="43"/>
      <c r="CN229" s="43"/>
      <c r="CO229" s="43"/>
      <c r="CP229" s="43"/>
      <c r="CQ229" s="43"/>
      <c r="CR229" s="43"/>
      <c r="CS229" s="43"/>
      <c r="CT229" s="43"/>
      <c r="CU229" s="43"/>
      <c r="CV229" s="43"/>
      <c r="CW229" s="43"/>
      <c r="CX229" s="43"/>
      <c r="CY229" s="43"/>
      <c r="CZ229" s="43"/>
      <c r="DA229" s="43"/>
      <c r="DB229" s="43"/>
      <c r="DC229" s="43"/>
      <c r="DD229" s="43"/>
      <c r="DE229" s="43"/>
      <c r="DF229" s="43"/>
      <c r="DG229" s="43"/>
      <c r="DH229" s="43"/>
      <c r="DI229" s="43"/>
      <c r="DJ229" s="43"/>
      <c r="DK229" s="43" t="str">
        <f>IF(CJ28=4,Kabelgebühren!$N$10,"")</f>
        <v/>
      </c>
      <c r="DL229" s="43" t="str">
        <f>IF(CJ28=5,Kabelgebühren!$N$11,"")</f>
        <v/>
      </c>
      <c r="DM229" s="43" t="str">
        <f>IF(CJ28=6,Kabelgebühren!$N$12,"")</f>
        <v/>
      </c>
    </row>
    <row r="230" spans="1:117" hidden="1" x14ac:dyDescent="0.2">
      <c r="A230" s="43"/>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c r="AA230" s="43"/>
      <c r="AB230" s="43"/>
      <c r="AC230" s="43"/>
      <c r="AD230" s="43"/>
      <c r="AE230" s="43"/>
      <c r="AF230" s="43"/>
      <c r="AG230" s="43"/>
      <c r="AH230" s="43"/>
      <c r="AI230" s="43"/>
      <c r="AJ230" s="43"/>
      <c r="AK230" s="43"/>
      <c r="AL230" s="43"/>
      <c r="AM230" s="43"/>
      <c r="AN230" s="43"/>
      <c r="AO230" s="43"/>
      <c r="AP230" s="43"/>
      <c r="AQ230" s="43"/>
      <c r="AR230" s="43"/>
      <c r="AS230" s="43"/>
      <c r="AT230" s="43"/>
      <c r="AU230" s="43"/>
      <c r="AV230" s="43"/>
      <c r="AW230" s="43"/>
      <c r="AX230" s="43"/>
      <c r="AY230" s="43"/>
      <c r="AZ230" s="43"/>
      <c r="BA230" s="43"/>
      <c r="BB230" s="43"/>
      <c r="BC230" s="43"/>
      <c r="BD230" s="43"/>
      <c r="BE230" s="43"/>
      <c r="BF230" s="43"/>
      <c r="BG230" s="43"/>
      <c r="BH230" s="43"/>
      <c r="BI230" s="43"/>
      <c r="BJ230" s="43"/>
      <c r="BK230" s="43"/>
      <c r="BL230" s="43"/>
      <c r="BM230" s="43"/>
      <c r="BN230" s="43"/>
      <c r="BO230" s="43"/>
      <c r="BP230" s="43"/>
      <c r="BQ230" s="43"/>
      <c r="BR230" s="43"/>
      <c r="BS230" s="43"/>
      <c r="BT230" s="43"/>
      <c r="BU230" s="43"/>
      <c r="BV230" s="43"/>
      <c r="BW230" s="43"/>
      <c r="BX230" s="43"/>
      <c r="BY230" s="43"/>
      <c r="BZ230" s="43"/>
      <c r="CA230" s="43"/>
      <c r="CB230" s="43"/>
      <c r="CC230" s="43"/>
      <c r="CD230" s="43"/>
      <c r="CE230" s="43"/>
      <c r="CF230" s="43"/>
      <c r="CG230" s="43"/>
      <c r="CH230" s="43"/>
      <c r="CI230" s="43"/>
      <c r="CJ230" s="43"/>
      <c r="CK230" s="43"/>
      <c r="CL230" s="43"/>
      <c r="CM230" s="43"/>
      <c r="CN230" s="43"/>
      <c r="CO230" s="43"/>
      <c r="CP230" s="43"/>
      <c r="CQ230" s="43"/>
      <c r="CR230" s="43"/>
      <c r="CS230" s="43"/>
      <c r="CT230" s="43"/>
      <c r="CU230" s="43"/>
      <c r="CV230" s="43"/>
      <c r="CW230" s="43"/>
      <c r="CX230" s="43"/>
      <c r="CY230" s="43"/>
      <c r="CZ230" s="43"/>
      <c r="DA230" s="43"/>
      <c r="DB230" s="43"/>
      <c r="DC230" s="43"/>
      <c r="DD230" s="43"/>
      <c r="DE230" s="43"/>
      <c r="DF230" s="43"/>
      <c r="DG230" s="43"/>
      <c r="DH230" s="43"/>
      <c r="DI230" s="43"/>
      <c r="DJ230" s="43"/>
      <c r="DK230" s="43"/>
      <c r="DL230" s="43"/>
      <c r="DM230" s="43"/>
    </row>
    <row r="231" spans="1:117" hidden="1" x14ac:dyDescent="0.2">
      <c r="A231" s="43"/>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c r="AA231" s="43"/>
      <c r="AB231" s="43"/>
      <c r="AC231" s="43"/>
      <c r="AD231" s="43"/>
      <c r="AE231" s="43"/>
      <c r="AF231" s="43"/>
      <c r="AG231" s="43"/>
      <c r="AH231" s="43"/>
      <c r="AI231" s="43"/>
      <c r="AJ231" s="43"/>
      <c r="AK231" s="43"/>
      <c r="AL231" s="43"/>
      <c r="AM231" s="43"/>
      <c r="AN231" s="43"/>
      <c r="AO231" s="43"/>
      <c r="AP231" s="43"/>
      <c r="AQ231" s="43"/>
      <c r="AR231" s="43"/>
      <c r="AS231" s="43"/>
      <c r="AT231" s="43"/>
      <c r="AU231" s="43"/>
      <c r="AV231" s="43"/>
      <c r="AW231" s="43"/>
      <c r="AX231" s="43"/>
      <c r="AY231" s="43"/>
      <c r="AZ231" s="43"/>
      <c r="BA231" s="43"/>
      <c r="BB231" s="43"/>
      <c r="BC231" s="43"/>
      <c r="BD231" s="43"/>
      <c r="BE231" s="43"/>
      <c r="BF231" s="43"/>
      <c r="BG231" s="43"/>
      <c r="BH231" s="43"/>
      <c r="BI231" s="43"/>
      <c r="BJ231" s="43"/>
      <c r="BK231" s="43"/>
      <c r="BL231" s="43"/>
      <c r="BM231" s="43"/>
      <c r="BN231" s="43"/>
      <c r="BO231" s="43"/>
      <c r="BP231" s="43"/>
      <c r="BQ231" s="43"/>
      <c r="BR231" s="43"/>
      <c r="BS231" s="43"/>
      <c r="BT231" s="43"/>
      <c r="BU231" s="43"/>
      <c r="BV231" s="43"/>
      <c r="BW231" s="43"/>
      <c r="BX231" s="43"/>
      <c r="BY231" s="43"/>
      <c r="BZ231" s="43"/>
      <c r="CA231" s="43"/>
      <c r="CB231" s="43"/>
      <c r="CC231" s="43"/>
      <c r="CD231" s="43"/>
      <c r="CE231" s="43"/>
      <c r="CF231" s="43"/>
      <c r="CG231" s="43"/>
      <c r="CH231" s="43"/>
      <c r="CI231" s="43"/>
      <c r="CJ231" s="43"/>
      <c r="CK231" s="43"/>
      <c r="CL231" s="43"/>
      <c r="CM231" s="43"/>
      <c r="CN231" s="43"/>
      <c r="CO231" s="43"/>
      <c r="CP231" s="43"/>
      <c r="CQ231" s="43"/>
      <c r="CR231" s="43"/>
      <c r="CS231" s="43"/>
      <c r="CT231" s="43"/>
      <c r="CU231" s="43"/>
      <c r="CV231" s="43"/>
      <c r="CW231" s="43"/>
      <c r="CX231" s="43"/>
      <c r="CY231" s="43"/>
      <c r="CZ231" s="43"/>
      <c r="DA231" s="43"/>
      <c r="DB231" s="43"/>
      <c r="DC231" s="43"/>
      <c r="DD231" s="43"/>
      <c r="DE231" s="43"/>
      <c r="DF231" s="43"/>
      <c r="DG231" s="43"/>
      <c r="DH231" s="43"/>
      <c r="DI231" s="43"/>
      <c r="DJ231" s="43"/>
      <c r="DK231" s="43"/>
      <c r="DL231" s="43"/>
      <c r="DM231" s="43"/>
    </row>
    <row r="232" spans="1:117" hidden="1" x14ac:dyDescent="0.2">
      <c r="A232" s="43"/>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c r="AA232" s="43"/>
      <c r="AB232" s="43"/>
      <c r="AC232" s="43"/>
      <c r="AD232" s="43"/>
      <c r="AE232" s="43"/>
      <c r="AF232" s="43"/>
      <c r="AG232" s="43"/>
      <c r="AH232" s="43"/>
      <c r="AI232" s="43"/>
      <c r="AJ232" s="43"/>
      <c r="AK232" s="43"/>
      <c r="AL232" s="43"/>
      <c r="AM232" s="43"/>
      <c r="AN232" s="43"/>
      <c r="AO232" s="43"/>
      <c r="AP232" s="43"/>
      <c r="AQ232" s="43"/>
      <c r="AR232" s="43"/>
      <c r="AS232" s="43"/>
      <c r="AT232" s="43"/>
      <c r="AU232" s="43"/>
      <c r="AV232" s="43"/>
      <c r="AW232" s="43"/>
      <c r="AX232" s="43"/>
      <c r="AY232" s="43"/>
      <c r="AZ232" s="43"/>
      <c r="BA232" s="43"/>
      <c r="BB232" s="43"/>
      <c r="BC232" s="43"/>
      <c r="BD232" s="43"/>
      <c r="BE232" s="43"/>
      <c r="BF232" s="43"/>
      <c r="BG232" s="43"/>
      <c r="BH232" s="43"/>
      <c r="BI232" s="43"/>
      <c r="BJ232" s="43"/>
      <c r="BK232" s="43"/>
      <c r="BL232" s="43"/>
      <c r="BM232" s="43"/>
      <c r="BN232" s="43"/>
      <c r="BO232" s="43"/>
      <c r="BP232" s="43"/>
      <c r="BQ232" s="43"/>
      <c r="BR232" s="43"/>
      <c r="BS232" s="43"/>
      <c r="BT232" s="43"/>
      <c r="BU232" s="43"/>
      <c r="BV232" s="43"/>
      <c r="BW232" s="43"/>
      <c r="BX232" s="43"/>
      <c r="BY232" s="43"/>
      <c r="BZ232" s="43"/>
      <c r="CA232" s="43"/>
      <c r="CB232" s="43"/>
      <c r="CC232" s="43"/>
      <c r="CD232" s="43"/>
      <c r="CE232" s="43"/>
      <c r="CF232" s="43"/>
      <c r="CG232" s="43"/>
      <c r="CH232" s="43"/>
      <c r="CI232" s="43"/>
      <c r="CJ232" s="43"/>
      <c r="CK232" s="43"/>
      <c r="CL232" s="43"/>
      <c r="CM232" s="43"/>
      <c r="CN232" s="43"/>
      <c r="CO232" s="43"/>
      <c r="CP232" s="43"/>
      <c r="CQ232" s="43"/>
      <c r="CR232" s="43"/>
      <c r="CS232" s="43"/>
      <c r="CT232" s="43"/>
      <c r="CU232" s="43"/>
      <c r="CV232" s="43"/>
      <c r="CW232" s="43"/>
      <c r="CX232" s="43"/>
      <c r="CY232" s="43"/>
      <c r="CZ232" s="43"/>
      <c r="DA232" s="43"/>
      <c r="DB232" s="43"/>
      <c r="DC232" s="43"/>
      <c r="DD232" s="43"/>
      <c r="DE232" s="43"/>
      <c r="DF232" s="43"/>
      <c r="DG232" s="43"/>
      <c r="DH232" s="43"/>
      <c r="DI232" s="43"/>
      <c r="DJ232" s="43"/>
      <c r="DK232" s="43"/>
      <c r="DL232" s="43"/>
      <c r="DM232" s="43"/>
    </row>
    <row r="233" spans="1:117" hidden="1" x14ac:dyDescent="0.2">
      <c r="A233" s="43"/>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c r="AA233" s="43"/>
      <c r="AB233" s="43"/>
      <c r="AC233" s="43"/>
      <c r="AD233" s="43"/>
      <c r="AE233" s="43"/>
      <c r="AF233" s="43"/>
      <c r="AG233" s="43"/>
      <c r="AH233" s="43"/>
      <c r="AI233" s="43"/>
      <c r="AJ233" s="43"/>
      <c r="AK233" s="43"/>
      <c r="AL233" s="43"/>
      <c r="AM233" s="43"/>
      <c r="AN233" s="43"/>
      <c r="AO233" s="43"/>
      <c r="AP233" s="43"/>
      <c r="AQ233" s="43"/>
      <c r="AR233" s="43"/>
      <c r="AS233" s="43"/>
      <c r="AT233" s="43"/>
      <c r="AU233" s="43"/>
      <c r="AV233" s="43"/>
      <c r="AW233" s="43"/>
      <c r="AX233" s="43"/>
      <c r="AY233" s="43"/>
      <c r="AZ233" s="43"/>
      <c r="BA233" s="43"/>
      <c r="BB233" s="43"/>
      <c r="BC233" s="43"/>
      <c r="BD233" s="43"/>
      <c r="BE233" s="43"/>
      <c r="BF233" s="43"/>
      <c r="BG233" s="43"/>
      <c r="BH233" s="43"/>
      <c r="BI233" s="43"/>
      <c r="BJ233" s="43"/>
      <c r="BK233" s="43"/>
      <c r="BL233" s="43"/>
      <c r="BM233" s="43"/>
      <c r="BN233" s="43"/>
      <c r="BO233" s="43"/>
      <c r="BP233" s="43"/>
      <c r="BQ233" s="43"/>
      <c r="BR233" s="43"/>
      <c r="BS233" s="43"/>
      <c r="BT233" s="43"/>
      <c r="BU233" s="43"/>
      <c r="BV233" s="43"/>
      <c r="BW233" s="43"/>
      <c r="BX233" s="43"/>
      <c r="BY233" s="43"/>
      <c r="BZ233" s="43"/>
      <c r="CA233" s="43"/>
      <c r="CB233" s="43"/>
      <c r="CC233" s="43"/>
      <c r="CD233" s="43"/>
      <c r="CE233" s="43"/>
      <c r="CF233" s="43"/>
      <c r="CG233" s="43"/>
      <c r="CH233" s="43"/>
      <c r="CI233" s="43"/>
      <c r="CJ233" s="43"/>
      <c r="CK233" s="43"/>
      <c r="CL233" s="43"/>
      <c r="CM233" s="43"/>
      <c r="CN233" s="43"/>
      <c r="CO233" s="43"/>
      <c r="CP233" s="43"/>
      <c r="CQ233" s="43"/>
      <c r="CR233" s="43"/>
      <c r="CS233" s="43"/>
      <c r="CT233" s="43"/>
      <c r="CU233" s="43"/>
      <c r="CV233" s="43"/>
      <c r="CW233" s="43"/>
      <c r="CX233" s="43"/>
      <c r="CY233" s="43"/>
      <c r="CZ233" s="43"/>
      <c r="DA233" s="43"/>
      <c r="DB233" s="43"/>
      <c r="DC233" s="43"/>
      <c r="DD233" s="43"/>
      <c r="DE233" s="43"/>
      <c r="DF233" s="43"/>
      <c r="DG233" s="43"/>
      <c r="DH233" s="43"/>
      <c r="DI233" s="43"/>
      <c r="DJ233" s="43"/>
      <c r="DK233" s="43"/>
      <c r="DL233" s="43"/>
      <c r="DM233" s="43"/>
    </row>
    <row r="234" spans="1:117" hidden="1" x14ac:dyDescent="0.2">
      <c r="A234" s="43"/>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c r="AA234" s="43"/>
      <c r="AB234" s="43"/>
      <c r="AC234" s="43"/>
      <c r="AD234" s="43"/>
      <c r="AE234" s="43"/>
      <c r="AF234" s="43"/>
      <c r="AG234" s="43"/>
      <c r="AH234" s="43"/>
      <c r="AI234" s="43"/>
      <c r="AJ234" s="43"/>
      <c r="AK234" s="43"/>
      <c r="AL234" s="43"/>
      <c r="AM234" s="43"/>
      <c r="AN234" s="43"/>
      <c r="AO234" s="43"/>
      <c r="AP234" s="43"/>
      <c r="AQ234" s="43"/>
      <c r="AR234" s="43"/>
      <c r="AS234" s="43"/>
      <c r="AT234" s="43"/>
      <c r="AU234" s="43"/>
      <c r="AV234" s="43"/>
      <c r="AW234" s="43"/>
      <c r="AX234" s="43"/>
      <c r="AY234" s="43"/>
      <c r="AZ234" s="43"/>
      <c r="BA234" s="43"/>
      <c r="BB234" s="43"/>
      <c r="BC234" s="43"/>
      <c r="BD234" s="43"/>
      <c r="BE234" s="43"/>
      <c r="BF234" s="43"/>
      <c r="BG234" s="43"/>
      <c r="BH234" s="43"/>
      <c r="BI234" s="43"/>
      <c r="BJ234" s="43"/>
      <c r="BK234" s="43"/>
      <c r="BL234" s="43"/>
      <c r="BM234" s="43"/>
      <c r="BN234" s="43"/>
      <c r="BO234" s="43"/>
      <c r="BP234" s="43"/>
      <c r="BQ234" s="43"/>
      <c r="BR234" s="43"/>
      <c r="BS234" s="43"/>
      <c r="BT234" s="43"/>
      <c r="BU234" s="43"/>
      <c r="BV234" s="43"/>
      <c r="BW234" s="43"/>
      <c r="BX234" s="43"/>
      <c r="BY234" s="43"/>
      <c r="BZ234" s="43"/>
      <c r="CA234" s="43"/>
      <c r="CB234" s="43"/>
      <c r="CC234" s="43"/>
      <c r="CD234" s="43"/>
      <c r="CE234" s="43"/>
      <c r="CF234" s="43"/>
      <c r="CG234" s="43"/>
      <c r="CH234" s="43"/>
      <c r="CI234" s="43"/>
      <c r="CJ234" s="43"/>
      <c r="CK234" s="43"/>
      <c r="CL234" s="43"/>
      <c r="CM234" s="43"/>
      <c r="CN234" s="43"/>
      <c r="CO234" s="43"/>
      <c r="CP234" s="43"/>
      <c r="CQ234" s="43"/>
      <c r="CR234" s="43"/>
      <c r="CS234" s="43"/>
      <c r="CT234" s="43"/>
      <c r="CU234" s="43"/>
      <c r="CV234" s="43"/>
      <c r="CW234" s="43"/>
      <c r="CX234" s="43"/>
      <c r="CY234" s="43"/>
      <c r="CZ234" s="43"/>
      <c r="DA234" s="43"/>
      <c r="DB234" s="43"/>
      <c r="DC234" s="43"/>
      <c r="DD234" s="43"/>
      <c r="DE234" s="43"/>
      <c r="DF234" s="43"/>
      <c r="DG234" s="43"/>
      <c r="DH234" s="43"/>
      <c r="DI234" s="43"/>
      <c r="DJ234" s="43"/>
      <c r="DK234" s="43"/>
      <c r="DL234" s="43"/>
      <c r="DM234" s="43"/>
    </row>
    <row r="235" spans="1:117" hidden="1" x14ac:dyDescent="0.2">
      <c r="A235" s="43"/>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c r="AA235" s="43"/>
      <c r="AB235" s="43"/>
      <c r="AC235" s="43"/>
      <c r="AD235" s="43"/>
      <c r="AE235" s="43"/>
      <c r="AF235" s="43"/>
      <c r="AG235" s="43"/>
      <c r="AH235" s="43"/>
      <c r="AI235" s="43"/>
      <c r="AJ235" s="43"/>
      <c r="AK235" s="43"/>
      <c r="AL235" s="43"/>
      <c r="AM235" s="43"/>
      <c r="AN235" s="43"/>
      <c r="AO235" s="43"/>
      <c r="AP235" s="43"/>
      <c r="AQ235" s="43"/>
      <c r="AR235" s="43"/>
      <c r="AS235" s="43"/>
      <c r="AT235" s="43"/>
      <c r="AU235" s="43"/>
      <c r="AV235" s="43"/>
      <c r="AW235" s="43"/>
      <c r="AX235" s="43"/>
      <c r="AY235" s="43"/>
      <c r="AZ235" s="43"/>
      <c r="BA235" s="43"/>
      <c r="BB235" s="43"/>
      <c r="BC235" s="43"/>
      <c r="BD235" s="43"/>
      <c r="BE235" s="43"/>
      <c r="BF235" s="43"/>
      <c r="BG235" s="43"/>
      <c r="BH235" s="43"/>
      <c r="BI235" s="43"/>
      <c r="BJ235" s="43"/>
      <c r="BK235" s="43"/>
      <c r="BL235" s="43"/>
      <c r="BM235" s="43"/>
      <c r="BN235" s="43"/>
      <c r="BO235" s="43"/>
      <c r="BP235" s="43"/>
      <c r="BQ235" s="43"/>
      <c r="BR235" s="43"/>
      <c r="BS235" s="43"/>
      <c r="BT235" s="43"/>
      <c r="BU235" s="43"/>
      <c r="BV235" s="43"/>
      <c r="BW235" s="43"/>
      <c r="BX235" s="43"/>
      <c r="BY235" s="43"/>
      <c r="BZ235" s="43"/>
      <c r="CA235" s="43"/>
      <c r="CB235" s="43"/>
      <c r="CC235" s="43"/>
      <c r="CD235" s="43"/>
      <c r="CE235" s="43"/>
      <c r="CF235" s="43"/>
      <c r="CG235" s="43"/>
      <c r="CH235" s="43"/>
      <c r="CI235" s="43"/>
      <c r="CJ235" s="43"/>
      <c r="CK235" s="43"/>
      <c r="CL235" s="43"/>
      <c r="CM235" s="43"/>
      <c r="CN235" s="43"/>
      <c r="CO235" s="43"/>
      <c r="CP235" s="43"/>
      <c r="CQ235" s="43"/>
      <c r="CR235" s="43"/>
      <c r="CS235" s="43"/>
      <c r="CT235" s="43"/>
      <c r="CU235" s="43"/>
      <c r="CV235" s="43"/>
      <c r="CW235" s="43"/>
      <c r="CX235" s="43"/>
      <c r="CY235" s="43"/>
      <c r="CZ235" s="43"/>
      <c r="DA235" s="43"/>
      <c r="DB235" s="43"/>
      <c r="DC235" s="43"/>
      <c r="DD235" s="43"/>
      <c r="DE235" s="43"/>
      <c r="DF235" s="43"/>
      <c r="DG235" s="43"/>
      <c r="DH235" s="43"/>
      <c r="DI235" s="43"/>
      <c r="DJ235" s="43"/>
      <c r="DK235" s="43"/>
      <c r="DL235" s="43"/>
      <c r="DM235" s="43"/>
    </row>
    <row r="236" spans="1:117" hidden="1" x14ac:dyDescent="0.2">
      <c r="A236" s="43"/>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c r="AA236" s="43"/>
      <c r="AB236" s="43"/>
      <c r="AC236" s="43"/>
      <c r="AD236" s="43"/>
      <c r="AE236" s="43"/>
      <c r="AF236" s="43"/>
      <c r="AG236" s="43"/>
      <c r="AH236" s="43"/>
      <c r="AI236" s="43"/>
      <c r="AJ236" s="43"/>
      <c r="AK236" s="43"/>
      <c r="AL236" s="43"/>
      <c r="AM236" s="43"/>
      <c r="AN236" s="43"/>
      <c r="AO236" s="43"/>
      <c r="AP236" s="43"/>
      <c r="AQ236" s="43"/>
      <c r="AR236" s="43"/>
      <c r="AS236" s="43"/>
      <c r="AT236" s="43"/>
      <c r="AU236" s="43"/>
      <c r="AV236" s="43"/>
      <c r="AW236" s="43"/>
      <c r="AX236" s="43"/>
      <c r="AY236" s="43"/>
      <c r="AZ236" s="43"/>
      <c r="BA236" s="43"/>
      <c r="BB236" s="43"/>
      <c r="BC236" s="43"/>
      <c r="BD236" s="43"/>
      <c r="BE236" s="43"/>
      <c r="BF236" s="43"/>
      <c r="BG236" s="43"/>
      <c r="BH236" s="43"/>
      <c r="BI236" s="43"/>
      <c r="BJ236" s="43"/>
      <c r="BK236" s="43"/>
      <c r="BL236" s="43"/>
      <c r="BM236" s="43"/>
      <c r="BN236" s="43"/>
      <c r="BO236" s="43"/>
      <c r="BP236" s="43"/>
      <c r="BQ236" s="43"/>
      <c r="BR236" s="43"/>
      <c r="BS236" s="43"/>
      <c r="BT236" s="43"/>
      <c r="BU236" s="43"/>
      <c r="BV236" s="43"/>
      <c r="BW236" s="43"/>
      <c r="BX236" s="43"/>
      <c r="BY236" s="43"/>
      <c r="BZ236" s="43"/>
      <c r="CA236" s="43"/>
      <c r="CB236" s="43"/>
      <c r="CC236" s="43"/>
      <c r="CD236" s="43"/>
      <c r="CE236" s="43"/>
      <c r="CF236" s="43"/>
      <c r="CG236" s="43"/>
      <c r="CH236" s="43"/>
      <c r="CI236" s="43"/>
      <c r="CJ236" s="43"/>
      <c r="CK236" s="43"/>
      <c r="CL236" s="43"/>
      <c r="CM236" s="43"/>
      <c r="CN236" s="43"/>
      <c r="CO236" s="43"/>
      <c r="CP236" s="43"/>
      <c r="CQ236" s="43"/>
      <c r="CR236" s="43"/>
      <c r="CS236" s="43"/>
      <c r="CT236" s="43"/>
      <c r="CU236" s="43"/>
      <c r="CV236" s="43"/>
      <c r="CW236" s="43"/>
      <c r="CX236" s="43"/>
      <c r="CY236" s="43"/>
      <c r="CZ236" s="43"/>
      <c r="DA236" s="43"/>
      <c r="DB236" s="43"/>
      <c r="DC236" s="43"/>
      <c r="DD236" s="43"/>
      <c r="DE236" s="43"/>
      <c r="DF236" s="43"/>
      <c r="DG236" s="43"/>
      <c r="DH236" s="43"/>
      <c r="DI236" s="43"/>
      <c r="DJ236" s="43"/>
      <c r="DK236" s="43"/>
      <c r="DL236" s="43"/>
      <c r="DM236" s="43"/>
    </row>
    <row r="237" spans="1:117" hidden="1" x14ac:dyDescent="0.2">
      <c r="A237" s="43"/>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c r="AA237" s="43"/>
      <c r="AB237" s="43"/>
      <c r="AC237" s="43"/>
      <c r="AD237" s="43"/>
      <c r="AE237" s="43"/>
      <c r="AF237" s="43"/>
      <c r="AG237" s="43"/>
      <c r="AH237" s="43"/>
      <c r="AI237" s="43"/>
      <c r="AJ237" s="43"/>
      <c r="AK237" s="43"/>
      <c r="AL237" s="43"/>
      <c r="AM237" s="43"/>
      <c r="AN237" s="43"/>
      <c r="AO237" s="43"/>
      <c r="AP237" s="43"/>
      <c r="AQ237" s="43"/>
      <c r="AR237" s="43"/>
      <c r="AS237" s="43"/>
      <c r="AT237" s="43"/>
      <c r="AU237" s="43"/>
      <c r="AV237" s="43"/>
      <c r="AW237" s="43"/>
      <c r="AX237" s="43"/>
      <c r="AY237" s="43"/>
      <c r="AZ237" s="43"/>
      <c r="BA237" s="43"/>
      <c r="BB237" s="43"/>
      <c r="BC237" s="43"/>
      <c r="BD237" s="43"/>
      <c r="BE237" s="43"/>
      <c r="BF237" s="43"/>
      <c r="BG237" s="43"/>
      <c r="BH237" s="43"/>
      <c r="BI237" s="43"/>
      <c r="BJ237" s="43"/>
      <c r="BK237" s="43"/>
      <c r="BL237" s="43"/>
      <c r="BM237" s="43"/>
      <c r="BN237" s="43"/>
      <c r="BO237" s="43"/>
      <c r="BP237" s="43"/>
      <c r="BQ237" s="43"/>
      <c r="BR237" s="43"/>
      <c r="BS237" s="43"/>
      <c r="BT237" s="43"/>
      <c r="BU237" s="43"/>
      <c r="BV237" s="43"/>
      <c r="BW237" s="43"/>
      <c r="BX237" s="43"/>
      <c r="BY237" s="43"/>
      <c r="BZ237" s="43"/>
      <c r="CA237" s="43"/>
      <c r="CB237" s="43"/>
      <c r="CC237" s="43"/>
      <c r="CD237" s="43"/>
      <c r="CE237" s="43"/>
      <c r="CF237" s="43"/>
      <c r="CG237" s="43"/>
      <c r="CH237" s="43"/>
      <c r="CI237" s="43"/>
      <c r="CJ237" s="43"/>
      <c r="CK237" s="43"/>
      <c r="CL237" s="43"/>
      <c r="CM237" s="43"/>
      <c r="CN237" s="43"/>
      <c r="CO237" s="43"/>
      <c r="CP237" s="43"/>
      <c r="CQ237" s="43"/>
      <c r="CR237" s="43"/>
      <c r="CS237" s="43"/>
      <c r="CT237" s="43"/>
      <c r="CU237" s="43"/>
      <c r="CV237" s="43"/>
      <c r="CW237" s="43"/>
      <c r="CX237" s="43"/>
      <c r="CY237" s="43"/>
      <c r="CZ237" s="43"/>
      <c r="DA237" s="43"/>
      <c r="DB237" s="43"/>
      <c r="DC237" s="43"/>
      <c r="DD237" s="43"/>
      <c r="DE237" s="43"/>
      <c r="DF237" s="43"/>
      <c r="DG237" s="43"/>
      <c r="DH237" s="43"/>
      <c r="DI237" s="43"/>
      <c r="DJ237" s="43"/>
      <c r="DK237" s="43"/>
      <c r="DL237" s="43"/>
      <c r="DM237" s="43"/>
    </row>
    <row r="238" spans="1:117" hidden="1" x14ac:dyDescent="0.2">
      <c r="A238" s="43"/>
      <c r="B238" s="43"/>
      <c r="C238" s="43"/>
      <c r="D238" s="43"/>
      <c r="E238" s="43"/>
      <c r="F238" s="43"/>
      <c r="G238" s="43" t="s">
        <v>56</v>
      </c>
      <c r="H238" s="43"/>
      <c r="I238" s="43"/>
      <c r="J238" s="43"/>
      <c r="K238" s="43"/>
      <c r="L238" s="43"/>
      <c r="M238" s="43"/>
      <c r="N238" s="43"/>
      <c r="O238" s="43"/>
      <c r="P238" s="43"/>
      <c r="Q238" s="43"/>
      <c r="R238" s="43"/>
      <c r="S238" s="43" t="s">
        <v>61</v>
      </c>
      <c r="T238" s="43"/>
      <c r="U238" s="43"/>
      <c r="V238" s="43"/>
      <c r="W238" s="43"/>
      <c r="X238" s="43"/>
      <c r="Y238" s="43"/>
      <c r="Z238" s="43"/>
      <c r="AA238" s="43"/>
      <c r="AB238" s="43" t="s">
        <v>62</v>
      </c>
      <c r="AC238" s="43"/>
      <c r="AD238" s="43"/>
      <c r="AE238" s="43"/>
      <c r="AF238" s="43"/>
      <c r="AG238" s="43"/>
      <c r="AH238" s="43"/>
      <c r="AI238" s="43"/>
      <c r="AJ238" s="43"/>
      <c r="AK238" s="43"/>
      <c r="AL238" s="43"/>
      <c r="AM238" s="43"/>
      <c r="AN238" s="43"/>
      <c r="AO238" s="43"/>
      <c r="AP238" s="43"/>
      <c r="AQ238" s="43"/>
      <c r="AR238" s="43"/>
      <c r="AS238" s="43"/>
      <c r="AT238" s="43"/>
      <c r="AU238" s="43"/>
      <c r="AV238" s="43"/>
      <c r="AW238" s="43"/>
      <c r="AX238" s="43"/>
      <c r="AY238" s="43"/>
      <c r="AZ238" s="43"/>
      <c r="BA238" s="43"/>
      <c r="BB238" s="43"/>
      <c r="BC238" s="43"/>
      <c r="BD238" s="43"/>
      <c r="BE238" s="43"/>
      <c r="BF238" s="43"/>
      <c r="BG238" s="43"/>
      <c r="BH238" s="43"/>
      <c r="BI238" s="43"/>
      <c r="BJ238" s="43"/>
      <c r="BK238" s="43"/>
      <c r="BL238" s="43"/>
      <c r="BM238" s="43"/>
      <c r="BN238" s="43"/>
      <c r="BO238" s="43"/>
      <c r="BP238" s="43"/>
      <c r="BQ238" s="43"/>
      <c r="BR238" s="43"/>
      <c r="BS238" s="43"/>
      <c r="BT238" s="43"/>
      <c r="BU238" s="43"/>
      <c r="BV238" s="43"/>
      <c r="BW238" s="43"/>
      <c r="BX238" s="43"/>
      <c r="BY238" s="43"/>
      <c r="BZ238" s="43"/>
      <c r="CA238" s="43"/>
      <c r="CB238" s="43"/>
      <c r="CC238" s="43"/>
      <c r="CD238" s="43"/>
      <c r="CE238" s="43"/>
      <c r="CF238" s="43"/>
      <c r="CG238" s="43"/>
      <c r="CH238" s="43"/>
      <c r="CI238" s="43"/>
      <c r="CJ238" s="43"/>
      <c r="CK238" s="43"/>
      <c r="CL238" s="43"/>
      <c r="CM238" s="43"/>
      <c r="CN238" s="43"/>
      <c r="CO238" s="43"/>
      <c r="CP238" s="43"/>
      <c r="CQ238" s="43"/>
      <c r="CR238" s="43"/>
      <c r="CS238" s="43"/>
      <c r="CT238" s="43"/>
      <c r="CU238" s="43"/>
      <c r="CV238" s="43"/>
      <c r="CW238" s="43"/>
      <c r="CX238" s="43"/>
      <c r="CY238" s="43"/>
      <c r="CZ238" s="43"/>
      <c r="DA238" s="43"/>
      <c r="DB238" s="43"/>
      <c r="DC238" s="43"/>
      <c r="DD238" s="43"/>
      <c r="DE238" s="43"/>
      <c r="DF238" s="43"/>
      <c r="DG238" s="43"/>
      <c r="DH238" s="43"/>
      <c r="DI238" s="43"/>
      <c r="DJ238" s="43"/>
      <c r="DK238" s="43"/>
      <c r="DL238" s="43"/>
      <c r="DM238" s="43"/>
    </row>
    <row r="239" spans="1:117" hidden="1" x14ac:dyDescent="0.2">
      <c r="A239" s="43"/>
      <c r="B239" s="43"/>
      <c r="C239" s="43"/>
      <c r="D239" s="43" t="str">
        <f>IF(E8&lt;&gt;1,"",IF(Stammdaten!S9="X",Kabelgebühren!$N$7,""))</f>
        <v/>
      </c>
      <c r="E239" s="43" t="str">
        <f>IF(E8&lt;&gt;2,"",IF(Stammdaten!S9="X",Kabelgebühren!$N$8,""))</f>
        <v/>
      </c>
      <c r="F239" s="43" t="str">
        <f>IF(E8&lt;&gt;3,"",IF(Stammdaten!S9="X",Kabelgebühren!$N$9,""))</f>
        <v/>
      </c>
      <c r="G239" s="43" t="str">
        <f>IF(E8&lt;&gt;4,"",IF(Stammdaten!S9="X",Kabelgebühren!$N$10,""))</f>
        <v/>
      </c>
      <c r="H239" s="43" t="str">
        <f>IF(E8&lt;&gt;5,"",IF(Stammdaten!S9="X",Kabelgebühren!$N$11,""))</f>
        <v/>
      </c>
      <c r="I239" s="43" t="str">
        <f>IF(E8&lt;&gt;6,"",IF(Stammdaten!S9="X",Kabelgebühren!$N$12,""))</f>
        <v/>
      </c>
      <c r="J239" s="43" t="str">
        <f>IF(E8&lt;&gt;7,"",IF(Stammdaten!S9="X",Kabelgebühren!$N$13,""))</f>
        <v/>
      </c>
      <c r="K239" s="43" t="str">
        <f>IF(E8&lt;&gt;8,"",IF(Stammdaten!S9="X",Kabelgebühren!$N$14,""))</f>
        <v/>
      </c>
      <c r="L239" s="43" t="str">
        <f>IF(E8&lt;&gt;9,"",IF(Stammdaten!S9="X",Kabelgebühren!$N$15,""))</f>
        <v/>
      </c>
      <c r="M239" s="43" t="str">
        <f>IF(E8&lt;&gt;10,"",IF(Stammdaten!S9="X",Kabelgebühren!$N$16,""))</f>
        <v/>
      </c>
      <c r="N239" s="43">
        <f t="shared" ref="N239:N258" si="74">SUM(D239:M239)</f>
        <v>0</v>
      </c>
      <c r="O239" s="43"/>
      <c r="P239" s="43">
        <f t="shared" ref="P239:P258" si="75">IF(E8=1,N239/$D$260,"")</f>
        <v>0</v>
      </c>
      <c r="Q239" s="43" t="str">
        <f t="shared" ref="Q239:Q258" si="76">IF(E8=2,N239/$E$260,"")</f>
        <v/>
      </c>
      <c r="R239" s="43" t="str">
        <f t="shared" ref="R239:R258" si="77">IF(E8=3,N239/$F$260,"")</f>
        <v/>
      </c>
      <c r="S239" s="43" t="str">
        <f t="shared" ref="S239:S258" si="78">IF(E8=4,N239/$G$260,"")</f>
        <v/>
      </c>
      <c r="T239" s="43" t="str">
        <f t="shared" ref="T239:T258" si="79">IF(E8=5,N239/$H$260,"")</f>
        <v/>
      </c>
      <c r="U239" s="43" t="str">
        <f t="shared" ref="U239:U258" si="80">IF(R8=6,N239/$I$260,"")</f>
        <v/>
      </c>
      <c r="V239" s="43" t="str">
        <f t="shared" ref="V239:V258" si="81">IF(E8=7,N239/$J$260,"")</f>
        <v/>
      </c>
      <c r="W239" s="43" t="str">
        <f t="shared" ref="W239:W258" si="82">IF(E8=8,N239/$K$260,"")</f>
        <v/>
      </c>
      <c r="X239" s="43" t="str">
        <f t="shared" ref="X239:X258" si="83">IF(E8=9,N239/$L$260,"")</f>
        <v/>
      </c>
      <c r="Y239" s="43" t="str">
        <f t="shared" ref="Y239:Y258" si="84">IF(E8=10,N239/$M$260,"")</f>
        <v/>
      </c>
      <c r="Z239" s="43"/>
      <c r="AA239" s="48">
        <f t="shared" ref="AA239:AA258" si="85">SUM(P239:Z239)</f>
        <v>0</v>
      </c>
      <c r="AB239" s="43">
        <v>1</v>
      </c>
      <c r="AC239" s="43"/>
      <c r="AD239" s="43"/>
      <c r="AE239" s="43"/>
      <c r="AF239" s="43"/>
      <c r="AG239" s="43"/>
      <c r="AH239" s="43"/>
      <c r="AI239" s="43"/>
      <c r="AJ239" s="43"/>
      <c r="AK239" s="43"/>
      <c r="AL239" s="43"/>
      <c r="AM239" s="43"/>
      <c r="AN239" s="43"/>
      <c r="AO239" s="43"/>
      <c r="AP239" s="43"/>
      <c r="AQ239" s="43"/>
      <c r="AR239" s="43"/>
      <c r="AS239" s="43"/>
      <c r="AT239" s="43"/>
      <c r="AU239" s="43"/>
      <c r="AV239" s="43"/>
      <c r="AW239" s="43"/>
      <c r="AX239" s="43"/>
      <c r="AY239" s="43"/>
      <c r="AZ239" s="43"/>
      <c r="BA239" s="43"/>
      <c r="BB239" s="43"/>
      <c r="BC239" s="43"/>
      <c r="BD239" s="43"/>
      <c r="BE239" s="43"/>
      <c r="BF239" s="43"/>
      <c r="BG239" s="43"/>
      <c r="BH239" s="43"/>
      <c r="BI239" s="43"/>
      <c r="BJ239" s="43"/>
      <c r="BK239" s="43"/>
      <c r="BL239" s="43"/>
      <c r="BM239" s="43"/>
      <c r="BN239" s="43"/>
      <c r="BO239" s="43"/>
      <c r="BP239" s="43"/>
      <c r="BQ239" s="43"/>
      <c r="BR239" s="43"/>
      <c r="BS239" s="43"/>
      <c r="BT239" s="43"/>
      <c r="BU239" s="43"/>
      <c r="BV239" s="43"/>
      <c r="BW239" s="43"/>
      <c r="BX239" s="43"/>
      <c r="BY239" s="43"/>
      <c r="BZ239" s="43"/>
      <c r="CA239" s="43"/>
      <c r="CB239" s="43"/>
      <c r="CC239" s="43"/>
      <c r="CD239" s="43"/>
      <c r="CE239" s="43"/>
      <c r="CF239" s="43"/>
      <c r="CG239" s="43"/>
      <c r="CH239" s="43"/>
      <c r="CI239" s="43"/>
      <c r="CJ239" s="43"/>
      <c r="CK239" s="43"/>
      <c r="CL239" s="43"/>
      <c r="CM239" s="43"/>
      <c r="CN239" s="43"/>
      <c r="CO239" s="43"/>
      <c r="CP239" s="43"/>
      <c r="CQ239" s="43"/>
      <c r="CR239" s="43"/>
      <c r="CS239" s="43"/>
      <c r="CT239" s="43"/>
      <c r="CU239" s="43"/>
      <c r="CV239" s="43"/>
      <c r="CW239" s="43"/>
      <c r="CX239" s="43"/>
      <c r="CY239" s="43"/>
      <c r="CZ239" s="43"/>
      <c r="DA239" s="43"/>
      <c r="DB239" s="43"/>
      <c r="DC239" s="43"/>
      <c r="DD239" s="43"/>
      <c r="DE239" s="43"/>
      <c r="DF239" s="43"/>
      <c r="DG239" s="43"/>
      <c r="DH239" s="43"/>
      <c r="DI239" s="43"/>
      <c r="DJ239" s="43"/>
      <c r="DK239" s="43"/>
      <c r="DL239" s="43"/>
      <c r="DM239" s="43"/>
    </row>
    <row r="240" spans="1:117" hidden="1" x14ac:dyDescent="0.2">
      <c r="A240" s="43"/>
      <c r="B240" s="43"/>
      <c r="C240" s="43"/>
      <c r="D240" s="49" t="str">
        <f>IF(E9&lt;&gt;1,"",IF(Stammdaten!S10="X",Kabelgebühren!$N$7,""))</f>
        <v/>
      </c>
      <c r="E240" s="49" t="str">
        <f>IF(E9&lt;&gt;2,"",IF(Stammdaten!S10="X",Kabelgebühren!$N$8,""))</f>
        <v/>
      </c>
      <c r="F240" s="49" t="str">
        <f>IF(E9&lt;&gt;3,"",IF(Stammdaten!S10="X",Kabelgebühren!$N$9,""))</f>
        <v/>
      </c>
      <c r="G240" s="49" t="str">
        <f>IF(E9&lt;&gt;4,"",IF(Stammdaten!S10="X",Kabelgebühren!$N$10,""))</f>
        <v/>
      </c>
      <c r="H240" s="49" t="str">
        <f>IF(E9&lt;&gt;5,"",IF(Stammdaten!S10="X",Kabelgebühren!$N$11,""))</f>
        <v/>
      </c>
      <c r="I240" s="49" t="str">
        <f>IF(E9&lt;&gt;6,"",IF(Stammdaten!S10="X",Kabelgebühren!$N$12,""))</f>
        <v/>
      </c>
      <c r="J240" s="49" t="str">
        <f>IF(E9&lt;&gt;7,"",IF(Stammdaten!S10="X",Kabelgebühren!$N$13,""))</f>
        <v/>
      </c>
      <c r="K240" s="49" t="str">
        <f>IF(E9&lt;&gt;8,"",IF(Stammdaten!S10="X",Kabelgebühren!$N$14,""))</f>
        <v/>
      </c>
      <c r="L240" s="49" t="str">
        <f>IF(E9&lt;&gt;9,"",IF(Stammdaten!S10="X",Kabelgebühren!$N$15,""))</f>
        <v/>
      </c>
      <c r="M240" s="49" t="str">
        <f>IF(E9&lt;&gt;10,"",IF(Stammdaten!S10="X",Kabelgebühren!$N$16,""))</f>
        <v/>
      </c>
      <c r="N240" s="43">
        <f t="shared" si="74"/>
        <v>0</v>
      </c>
      <c r="O240" s="43"/>
      <c r="P240" s="43">
        <f t="shared" si="75"/>
        <v>0</v>
      </c>
      <c r="Q240" s="43" t="str">
        <f t="shared" si="76"/>
        <v/>
      </c>
      <c r="R240" s="43" t="str">
        <f t="shared" si="77"/>
        <v/>
      </c>
      <c r="S240" s="43" t="str">
        <f t="shared" si="78"/>
        <v/>
      </c>
      <c r="T240" s="43" t="str">
        <f t="shared" si="79"/>
        <v/>
      </c>
      <c r="U240" s="43" t="str">
        <f t="shared" si="80"/>
        <v/>
      </c>
      <c r="V240" s="43" t="str">
        <f t="shared" si="81"/>
        <v/>
      </c>
      <c r="W240" s="43" t="str">
        <f t="shared" si="82"/>
        <v/>
      </c>
      <c r="X240" s="43" t="str">
        <f t="shared" si="83"/>
        <v/>
      </c>
      <c r="Y240" s="43" t="str">
        <f t="shared" si="84"/>
        <v/>
      </c>
      <c r="Z240" s="43"/>
      <c r="AA240" s="48">
        <f t="shared" si="85"/>
        <v>0</v>
      </c>
      <c r="AB240" s="43">
        <v>2</v>
      </c>
      <c r="AC240" s="43"/>
      <c r="AD240" s="43"/>
      <c r="AE240" s="43"/>
      <c r="AF240" s="43"/>
      <c r="AG240" s="43"/>
      <c r="AH240" s="43"/>
      <c r="AI240" s="43"/>
      <c r="AJ240" s="43"/>
      <c r="AK240" s="43"/>
      <c r="AL240" s="43"/>
      <c r="AM240" s="43"/>
      <c r="AN240" s="43"/>
      <c r="AO240" s="43"/>
      <c r="AP240" s="43"/>
      <c r="AQ240" s="43"/>
      <c r="AR240" s="43"/>
      <c r="AS240" s="43"/>
      <c r="AT240" s="43"/>
      <c r="AU240" s="43"/>
      <c r="AV240" s="43"/>
      <c r="AW240" s="43"/>
      <c r="AX240" s="43"/>
      <c r="AY240" s="43"/>
      <c r="AZ240" s="43"/>
      <c r="BA240" s="43"/>
      <c r="BB240" s="43"/>
      <c r="BC240" s="43"/>
      <c r="BD240" s="43"/>
      <c r="BE240" s="43"/>
      <c r="BF240" s="43"/>
      <c r="BG240" s="43"/>
      <c r="BH240" s="43"/>
      <c r="BI240" s="43"/>
      <c r="BJ240" s="43"/>
      <c r="BK240" s="43"/>
      <c r="BL240" s="43"/>
      <c r="BM240" s="43"/>
      <c r="BN240" s="43"/>
      <c r="BO240" s="43"/>
      <c r="BP240" s="43"/>
      <c r="BQ240" s="43"/>
      <c r="BR240" s="43"/>
      <c r="BS240" s="43"/>
      <c r="BT240" s="43"/>
      <c r="BU240" s="43"/>
      <c r="BV240" s="43"/>
      <c r="BW240" s="43"/>
      <c r="BX240" s="43"/>
      <c r="BY240" s="43"/>
      <c r="BZ240" s="43"/>
      <c r="CA240" s="43"/>
      <c r="CB240" s="43"/>
      <c r="CC240" s="43"/>
      <c r="CD240" s="43"/>
      <c r="CE240" s="43"/>
      <c r="CF240" s="43"/>
      <c r="CG240" s="43"/>
      <c r="CH240" s="43"/>
      <c r="CI240" s="43"/>
      <c r="CJ240" s="43"/>
      <c r="CK240" s="43"/>
      <c r="CL240" s="43"/>
      <c r="CM240" s="43"/>
      <c r="CN240" s="43"/>
      <c r="CO240" s="43"/>
      <c r="CP240" s="43"/>
      <c r="CQ240" s="43"/>
      <c r="CR240" s="43"/>
      <c r="CS240" s="43"/>
      <c r="CT240" s="43"/>
      <c r="CU240" s="43"/>
      <c r="CV240" s="43"/>
      <c r="CW240" s="43"/>
      <c r="CX240" s="43"/>
      <c r="CY240" s="43"/>
      <c r="CZ240" s="43"/>
      <c r="DA240" s="43"/>
      <c r="DB240" s="43"/>
      <c r="DC240" s="43"/>
      <c r="DD240" s="43"/>
      <c r="DE240" s="43"/>
      <c r="DF240" s="43"/>
      <c r="DG240" s="43"/>
      <c r="DH240" s="43"/>
      <c r="DI240" s="43"/>
      <c r="DJ240" s="43"/>
      <c r="DK240" s="43"/>
      <c r="DL240" s="43"/>
      <c r="DM240" s="43"/>
    </row>
    <row r="241" spans="1:117" hidden="1" x14ac:dyDescent="0.2">
      <c r="A241" s="43"/>
      <c r="B241" s="43"/>
      <c r="C241" s="43"/>
      <c r="D241" s="49" t="str">
        <f>IF(E10&lt;&gt;1,"",IF(Stammdaten!S11="X",Kabelgebühren!$N$7,""))</f>
        <v/>
      </c>
      <c r="E241" s="49" t="str">
        <f>IF(E10&lt;&gt;2,"",IF(Stammdaten!S11="X",Kabelgebühren!$N$8,""))</f>
        <v/>
      </c>
      <c r="F241" s="49" t="str">
        <f>IF(E10&lt;&gt;3,"",IF(Stammdaten!S11="X",Kabelgebühren!$N$9,""))</f>
        <v/>
      </c>
      <c r="G241" s="49" t="str">
        <f>IF(E10&lt;&gt;4,"",IF(Stammdaten!S11="X",Kabelgebühren!$N$10,""))</f>
        <v/>
      </c>
      <c r="H241" s="49" t="str">
        <f>IF(E10&lt;&gt;5,"",IF(Stammdaten!S11="X",Kabelgebühren!$N$11,""))</f>
        <v/>
      </c>
      <c r="I241" s="49" t="str">
        <f>IF(E10&lt;&gt;6,"",IF(Stammdaten!S11="X",Kabelgebühren!$N$12,""))</f>
        <v/>
      </c>
      <c r="J241" s="49" t="str">
        <f>IF(E10&lt;&gt;7,"",IF(Stammdaten!S11="X",Kabelgebühren!$N$13,""))</f>
        <v/>
      </c>
      <c r="K241" s="49" t="str">
        <f>IF(E10&lt;&gt;8,"",IF(Stammdaten!S11="X",Kabelgebühren!$N$14,""))</f>
        <v/>
      </c>
      <c r="L241" s="49" t="str">
        <f>IF(E10&lt;&gt;9,"",IF(Stammdaten!S11="X",Kabelgebühren!$N$15,""))</f>
        <v/>
      </c>
      <c r="M241" s="49" t="str">
        <f>IF(E10&lt;&gt;10,"",IF(Stammdaten!S11="X",Kabelgebühren!$N$16,""))</f>
        <v/>
      </c>
      <c r="N241" s="43">
        <f t="shared" si="74"/>
        <v>0</v>
      </c>
      <c r="O241" s="43"/>
      <c r="P241" s="43">
        <f t="shared" si="75"/>
        <v>0</v>
      </c>
      <c r="Q241" s="43" t="str">
        <f t="shared" si="76"/>
        <v/>
      </c>
      <c r="R241" s="43" t="str">
        <f t="shared" si="77"/>
        <v/>
      </c>
      <c r="S241" s="43" t="str">
        <f t="shared" si="78"/>
        <v/>
      </c>
      <c r="T241" s="43" t="str">
        <f t="shared" si="79"/>
        <v/>
      </c>
      <c r="U241" s="43" t="str">
        <f t="shared" si="80"/>
        <v/>
      </c>
      <c r="V241" s="43" t="str">
        <f t="shared" si="81"/>
        <v/>
      </c>
      <c r="W241" s="43" t="str">
        <f t="shared" si="82"/>
        <v/>
      </c>
      <c r="X241" s="43" t="str">
        <f t="shared" si="83"/>
        <v/>
      </c>
      <c r="Y241" s="43" t="str">
        <f t="shared" si="84"/>
        <v/>
      </c>
      <c r="Z241" s="43"/>
      <c r="AA241" s="48">
        <f t="shared" si="85"/>
        <v>0</v>
      </c>
      <c r="AB241" s="43">
        <v>3</v>
      </c>
      <c r="AC241" s="43"/>
      <c r="AD241" s="43"/>
      <c r="AE241" s="43"/>
      <c r="AF241" s="43"/>
      <c r="AG241" s="43"/>
      <c r="AH241" s="43"/>
      <c r="AI241" s="43"/>
      <c r="AJ241" s="43"/>
      <c r="AK241" s="43"/>
      <c r="AL241" s="43"/>
      <c r="AM241" s="43"/>
      <c r="AN241" s="43"/>
      <c r="AO241" s="43"/>
      <c r="AP241" s="43"/>
      <c r="AQ241" s="43"/>
      <c r="AR241" s="43"/>
      <c r="AS241" s="43"/>
      <c r="AT241" s="43"/>
      <c r="AU241" s="43"/>
      <c r="AV241" s="43"/>
      <c r="AW241" s="43"/>
      <c r="AX241" s="43"/>
      <c r="AY241" s="43"/>
      <c r="AZ241" s="43"/>
      <c r="BA241" s="43"/>
      <c r="BB241" s="43"/>
      <c r="BC241" s="43"/>
      <c r="BD241" s="43"/>
      <c r="BE241" s="43"/>
      <c r="BF241" s="43"/>
      <c r="BG241" s="43"/>
      <c r="BH241" s="43"/>
      <c r="BI241" s="43"/>
      <c r="BJ241" s="43"/>
      <c r="BK241" s="43"/>
      <c r="BL241" s="43"/>
      <c r="BM241" s="43"/>
      <c r="BN241" s="43"/>
      <c r="BO241" s="43"/>
      <c r="BP241" s="43"/>
      <c r="BQ241" s="43"/>
      <c r="BR241" s="43"/>
      <c r="BS241" s="43"/>
      <c r="BT241" s="43"/>
      <c r="BU241" s="43"/>
      <c r="BV241" s="43"/>
      <c r="BW241" s="43"/>
      <c r="BX241" s="43"/>
      <c r="BY241" s="43"/>
      <c r="BZ241" s="43"/>
      <c r="CA241" s="43"/>
      <c r="CB241" s="43"/>
      <c r="CC241" s="43"/>
      <c r="CD241" s="43"/>
      <c r="CE241" s="43"/>
      <c r="CF241" s="43"/>
      <c r="CG241" s="43"/>
      <c r="CH241" s="43"/>
      <c r="CI241" s="43"/>
      <c r="CJ241" s="43"/>
      <c r="CK241" s="43"/>
      <c r="CL241" s="43"/>
      <c r="CM241" s="43"/>
      <c r="CN241" s="43"/>
      <c r="CO241" s="43"/>
      <c r="CP241" s="43"/>
      <c r="CQ241" s="43"/>
      <c r="CR241" s="43"/>
      <c r="CS241" s="43"/>
      <c r="CT241" s="43"/>
      <c r="CU241" s="43"/>
      <c r="CV241" s="43"/>
      <c r="CW241" s="43"/>
      <c r="CX241" s="43"/>
      <c r="CY241" s="43"/>
      <c r="CZ241" s="43"/>
      <c r="DA241" s="43"/>
      <c r="DB241" s="43"/>
      <c r="DC241" s="43"/>
      <c r="DD241" s="43"/>
      <c r="DE241" s="43"/>
      <c r="DF241" s="43"/>
      <c r="DG241" s="43"/>
      <c r="DH241" s="43"/>
      <c r="DI241" s="43"/>
      <c r="DJ241" s="43"/>
      <c r="DK241" s="43"/>
      <c r="DL241" s="43"/>
      <c r="DM241" s="43"/>
    </row>
    <row r="242" spans="1:117" hidden="1" x14ac:dyDescent="0.2">
      <c r="A242" s="43"/>
      <c r="B242" s="43"/>
      <c r="C242" s="43"/>
      <c r="D242" s="49" t="str">
        <f>IF(E11&lt;&gt;1,"",IF(Stammdaten!S12="X",Kabelgebühren!$N$7,""))</f>
        <v/>
      </c>
      <c r="E242" s="49" t="str">
        <f>IF(E11&lt;&gt;2,"",IF(Stammdaten!S12="X",Kabelgebühren!$N$8,""))</f>
        <v/>
      </c>
      <c r="F242" s="49" t="str">
        <f>IF(E11&lt;&gt;3,"",IF(Stammdaten!S12="X",Kabelgebühren!$N$9,""))</f>
        <v/>
      </c>
      <c r="G242" s="49" t="str">
        <f>IF(E11&lt;&gt;4,"",IF(Stammdaten!S12="X",Kabelgebühren!$N$10,""))</f>
        <v/>
      </c>
      <c r="H242" s="49" t="str">
        <f>IF(E11&lt;&gt;5,"",IF(Stammdaten!S12="X",Kabelgebühren!$N$11,""))</f>
        <v/>
      </c>
      <c r="I242" s="49" t="str">
        <f>IF(E11&lt;&gt;6,"",IF(Stammdaten!S12="X",Kabelgebühren!$N$12,""))</f>
        <v/>
      </c>
      <c r="J242" s="49" t="str">
        <f>IF(E11&lt;&gt;7,"",IF(Stammdaten!S12="X",Kabelgebühren!$N$13,""))</f>
        <v/>
      </c>
      <c r="K242" s="49" t="str">
        <f>IF(E11&lt;&gt;8,"",IF(Stammdaten!S12="X",Kabelgebühren!$N$14,""))</f>
        <v/>
      </c>
      <c r="L242" s="49" t="str">
        <f>IF(E11&lt;&gt;9,"",IF(Stammdaten!S12="X",Kabelgebühren!$N$15,""))</f>
        <v/>
      </c>
      <c r="M242" s="49" t="str">
        <f>IF(E11&lt;&gt;10,"",IF(Stammdaten!S12="X",Kabelgebühren!$N$16,""))</f>
        <v/>
      </c>
      <c r="N242" s="43">
        <f t="shared" si="74"/>
        <v>0</v>
      </c>
      <c r="O242" s="43"/>
      <c r="P242" s="43">
        <f t="shared" si="75"/>
        <v>0</v>
      </c>
      <c r="Q242" s="43" t="str">
        <f t="shared" si="76"/>
        <v/>
      </c>
      <c r="R242" s="43" t="str">
        <f t="shared" si="77"/>
        <v/>
      </c>
      <c r="S242" s="43" t="str">
        <f t="shared" si="78"/>
        <v/>
      </c>
      <c r="T242" s="43" t="str">
        <f t="shared" si="79"/>
        <v/>
      </c>
      <c r="U242" s="43" t="str">
        <f t="shared" si="80"/>
        <v/>
      </c>
      <c r="V242" s="43" t="str">
        <f t="shared" si="81"/>
        <v/>
      </c>
      <c r="W242" s="43" t="str">
        <f t="shared" si="82"/>
        <v/>
      </c>
      <c r="X242" s="43" t="str">
        <f t="shared" si="83"/>
        <v/>
      </c>
      <c r="Y242" s="43" t="str">
        <f t="shared" si="84"/>
        <v/>
      </c>
      <c r="Z242" s="43"/>
      <c r="AA242" s="48">
        <f t="shared" si="85"/>
        <v>0</v>
      </c>
      <c r="AB242" s="43">
        <v>4</v>
      </c>
      <c r="AC242" s="43"/>
      <c r="AD242" s="43"/>
      <c r="AE242" s="43"/>
      <c r="AF242" s="43"/>
      <c r="AG242" s="43"/>
      <c r="AH242" s="43"/>
      <c r="AI242" s="43"/>
      <c r="AJ242" s="43"/>
      <c r="AK242" s="43"/>
      <c r="AL242" s="43"/>
      <c r="AM242" s="43"/>
      <c r="AN242" s="43"/>
      <c r="AO242" s="43"/>
      <c r="AP242" s="43"/>
      <c r="AQ242" s="43"/>
      <c r="AR242" s="43"/>
      <c r="AS242" s="43"/>
      <c r="AT242" s="43"/>
      <c r="AU242" s="43"/>
      <c r="AV242" s="43"/>
      <c r="AW242" s="43"/>
      <c r="AX242" s="43"/>
      <c r="AY242" s="43"/>
      <c r="AZ242" s="43"/>
      <c r="BA242" s="43"/>
      <c r="BB242" s="43"/>
      <c r="BC242" s="43"/>
      <c r="BD242" s="43"/>
      <c r="BE242" s="43"/>
      <c r="BF242" s="43"/>
      <c r="BG242" s="43"/>
      <c r="BH242" s="43"/>
      <c r="BI242" s="43"/>
      <c r="BJ242" s="43"/>
      <c r="BK242" s="43"/>
      <c r="BL242" s="43"/>
      <c r="BM242" s="43"/>
      <c r="BN242" s="43"/>
      <c r="BO242" s="43"/>
      <c r="BP242" s="43"/>
      <c r="BQ242" s="43"/>
      <c r="BR242" s="43"/>
      <c r="BS242" s="43"/>
      <c r="BT242" s="43"/>
      <c r="BU242" s="43"/>
      <c r="BV242" s="43"/>
      <c r="BW242" s="43"/>
      <c r="BX242" s="43"/>
      <c r="BY242" s="43"/>
      <c r="BZ242" s="43"/>
      <c r="CA242" s="43"/>
      <c r="CB242" s="43"/>
      <c r="CC242" s="43"/>
      <c r="CD242" s="43"/>
      <c r="CE242" s="43"/>
      <c r="CF242" s="43"/>
      <c r="CG242" s="43"/>
      <c r="CH242" s="43"/>
      <c r="CI242" s="43"/>
      <c r="CJ242" s="43"/>
      <c r="CK242" s="43"/>
      <c r="CL242" s="43"/>
      <c r="CM242" s="43"/>
      <c r="CN242" s="43"/>
      <c r="CO242" s="43"/>
      <c r="CP242" s="43"/>
      <c r="CQ242" s="43"/>
      <c r="CR242" s="43"/>
      <c r="CS242" s="43"/>
      <c r="CT242" s="43"/>
      <c r="CU242" s="43"/>
      <c r="CV242" s="43"/>
      <c r="CW242" s="43"/>
      <c r="CX242" s="43"/>
      <c r="CY242" s="43"/>
      <c r="CZ242" s="43"/>
      <c r="DA242" s="43"/>
      <c r="DB242" s="43"/>
      <c r="DC242" s="43"/>
      <c r="DD242" s="43"/>
      <c r="DE242" s="43"/>
      <c r="DF242" s="43"/>
      <c r="DG242" s="43"/>
      <c r="DH242" s="43"/>
      <c r="DI242" s="43"/>
      <c r="DJ242" s="43"/>
      <c r="DK242" s="43"/>
      <c r="DL242" s="43"/>
      <c r="DM242" s="43"/>
    </row>
    <row r="243" spans="1:117" hidden="1" x14ac:dyDescent="0.2">
      <c r="A243" s="43"/>
      <c r="B243" s="43"/>
      <c r="C243" s="43"/>
      <c r="D243" s="49" t="str">
        <f>IF(E12&lt;&gt;1,"",IF(Stammdaten!S13="X",Kabelgebühren!$N$7,""))</f>
        <v/>
      </c>
      <c r="E243" s="49" t="str">
        <f>IF(E12&lt;&gt;2,"",IF(Stammdaten!S13="X",Kabelgebühren!$N$8,""))</f>
        <v/>
      </c>
      <c r="F243" s="49" t="str">
        <f>IF(E12&lt;&gt;3,"",IF(Stammdaten!S13="X",Kabelgebühren!$N$9,""))</f>
        <v/>
      </c>
      <c r="G243" s="49" t="str">
        <f>IF(E12&lt;&gt;4,"",IF(Stammdaten!S13="X",Kabelgebühren!$N$10,""))</f>
        <v/>
      </c>
      <c r="H243" s="49" t="str">
        <f>IF(E12&lt;&gt;5,"",IF(Stammdaten!S13="X",Kabelgebühren!$N$11,""))</f>
        <v/>
      </c>
      <c r="I243" s="49" t="str">
        <f>IF(E12&lt;&gt;6,"",IF(Stammdaten!S13="X",Kabelgebühren!$N$12,""))</f>
        <v/>
      </c>
      <c r="J243" s="49" t="str">
        <f>IF(E12&lt;&gt;7,"",IF(Stammdaten!S13="X",Kabelgebühren!$N$13,""))</f>
        <v/>
      </c>
      <c r="K243" s="49" t="str">
        <f>IF(E12&lt;&gt;8,"",IF(Stammdaten!S13="X",Kabelgebühren!$N$14,""))</f>
        <v/>
      </c>
      <c r="L243" s="49" t="str">
        <f>IF(E12&lt;&gt;9,"",IF(Stammdaten!S13="X",Kabelgebühren!$N$15,""))</f>
        <v/>
      </c>
      <c r="M243" s="49" t="str">
        <f>IF(E12&lt;&gt;10,"",IF(Stammdaten!S13="X",Kabelgebühren!$N$16,""))</f>
        <v/>
      </c>
      <c r="N243" s="43">
        <f t="shared" si="74"/>
        <v>0</v>
      </c>
      <c r="O243" s="43"/>
      <c r="P243" s="43" t="str">
        <f t="shared" si="75"/>
        <v/>
      </c>
      <c r="Q243" s="43" t="str">
        <f t="shared" si="76"/>
        <v/>
      </c>
      <c r="R243" s="43" t="str">
        <f t="shared" si="77"/>
        <v/>
      </c>
      <c r="S243" s="43" t="str">
        <f t="shared" si="78"/>
        <v/>
      </c>
      <c r="T243" s="43" t="str">
        <f t="shared" si="79"/>
        <v/>
      </c>
      <c r="U243" s="43" t="str">
        <f t="shared" si="80"/>
        <v/>
      </c>
      <c r="V243" s="43" t="str">
        <f t="shared" si="81"/>
        <v/>
      </c>
      <c r="W243" s="43" t="str">
        <f t="shared" si="82"/>
        <v/>
      </c>
      <c r="X243" s="43" t="str">
        <f t="shared" si="83"/>
        <v/>
      </c>
      <c r="Y243" s="43" t="str">
        <f t="shared" si="84"/>
        <v/>
      </c>
      <c r="Z243" s="43"/>
      <c r="AA243" s="48">
        <f t="shared" si="85"/>
        <v>0</v>
      </c>
      <c r="AB243" s="43">
        <v>5</v>
      </c>
      <c r="AC243" s="43"/>
      <c r="AD243" s="43"/>
      <c r="AE243" s="43"/>
      <c r="AF243" s="43"/>
      <c r="AG243" s="43"/>
      <c r="AH243" s="43"/>
      <c r="AI243" s="43"/>
      <c r="AJ243" s="43"/>
      <c r="AK243" s="43"/>
      <c r="AL243" s="43"/>
      <c r="AM243" s="43"/>
      <c r="AN243" s="43"/>
      <c r="AO243" s="43"/>
      <c r="AP243" s="43"/>
      <c r="AQ243" s="43"/>
      <c r="AR243" s="43"/>
      <c r="AS243" s="43"/>
      <c r="AT243" s="43"/>
      <c r="AU243" s="43"/>
      <c r="AV243" s="43"/>
      <c r="AW243" s="43"/>
      <c r="AX243" s="43"/>
      <c r="AY243" s="43"/>
      <c r="AZ243" s="43"/>
      <c r="BA243" s="43"/>
      <c r="BB243" s="43"/>
      <c r="BC243" s="43"/>
      <c r="BD243" s="43"/>
      <c r="BE243" s="43"/>
      <c r="BF243" s="43"/>
      <c r="BG243" s="43"/>
      <c r="BH243" s="43"/>
      <c r="BI243" s="43"/>
      <c r="BJ243" s="43"/>
      <c r="BK243" s="43"/>
      <c r="BL243" s="43"/>
      <c r="BM243" s="43"/>
      <c r="BN243" s="43"/>
      <c r="BO243" s="43"/>
      <c r="BP243" s="43"/>
      <c r="BQ243" s="43"/>
      <c r="BR243" s="43"/>
      <c r="BS243" s="43"/>
      <c r="BT243" s="43"/>
      <c r="BU243" s="43"/>
      <c r="BV243" s="43"/>
      <c r="BW243" s="43"/>
      <c r="BX243" s="43"/>
      <c r="BY243" s="43"/>
      <c r="BZ243" s="43"/>
      <c r="CA243" s="43"/>
      <c r="CB243" s="43"/>
      <c r="CC243" s="43"/>
      <c r="CD243" s="43"/>
      <c r="CE243" s="43"/>
      <c r="CF243" s="43"/>
      <c r="CG243" s="43"/>
      <c r="CH243" s="43"/>
      <c r="CI243" s="43"/>
      <c r="CJ243" s="43"/>
      <c r="CK243" s="43"/>
      <c r="CL243" s="43"/>
      <c r="CM243" s="43"/>
      <c r="CN243" s="43"/>
      <c r="CO243" s="43"/>
      <c r="CP243" s="43"/>
      <c r="CQ243" s="43"/>
      <c r="CR243" s="43"/>
      <c r="CS243" s="43"/>
      <c r="CT243" s="43"/>
      <c r="CU243" s="43"/>
      <c r="CV243" s="43"/>
      <c r="CW243" s="43"/>
      <c r="CX243" s="43"/>
      <c r="CY243" s="43"/>
      <c r="CZ243" s="43"/>
      <c r="DA243" s="43"/>
      <c r="DB243" s="43"/>
      <c r="DC243" s="43"/>
      <c r="DD243" s="43"/>
      <c r="DE243" s="43"/>
      <c r="DF243" s="43"/>
      <c r="DG243" s="43"/>
      <c r="DH243" s="43"/>
      <c r="DI243" s="43"/>
      <c r="DJ243" s="43"/>
      <c r="DK243" s="43"/>
      <c r="DL243" s="43"/>
      <c r="DM243" s="43"/>
    </row>
    <row r="244" spans="1:117" hidden="1" x14ac:dyDescent="0.2">
      <c r="A244" s="43"/>
      <c r="B244" s="43"/>
      <c r="C244" s="43"/>
      <c r="D244" s="49" t="str">
        <f>IF(E13&lt;&gt;1,"",IF(Stammdaten!S14="X",Kabelgebühren!$N$7,""))</f>
        <v/>
      </c>
      <c r="E244" s="49" t="str">
        <f>IF(E13&lt;&gt;2,"",IF(Stammdaten!S14="X",Kabelgebühren!$N$8,""))</f>
        <v/>
      </c>
      <c r="F244" s="49" t="str">
        <f>IF(E13&lt;&gt;3,"",IF(Stammdaten!S14="X",Kabelgebühren!$N$9,""))</f>
        <v/>
      </c>
      <c r="G244" s="49" t="str">
        <f>IF(E13&lt;&gt;4,"",IF(Stammdaten!S14="X",Kabelgebühren!$N$10,""))</f>
        <v/>
      </c>
      <c r="H244" s="49" t="str">
        <f>IF(E13&lt;&gt;5,"",IF(Stammdaten!S14="X",Kabelgebühren!$N$11,""))</f>
        <v/>
      </c>
      <c r="I244" s="49" t="str">
        <f>IF(E13&lt;&gt;6,"",IF(Stammdaten!S14="X",Kabelgebühren!$N$12,""))</f>
        <v/>
      </c>
      <c r="J244" s="49" t="str">
        <f>IF(E13&lt;&gt;7,"",IF(Stammdaten!S14="X",Kabelgebühren!$N$13,""))</f>
        <v/>
      </c>
      <c r="K244" s="49" t="str">
        <f>IF(E13&lt;&gt;8,"",IF(Stammdaten!S14="X",Kabelgebühren!$N$14,""))</f>
        <v/>
      </c>
      <c r="L244" s="49" t="str">
        <f>IF(E13&lt;&gt;9,"",IF(Stammdaten!S14="X",Kabelgebühren!$N$15,""))</f>
        <v/>
      </c>
      <c r="M244" s="49" t="str">
        <f>IF(E13&lt;&gt;10,"",IF(Stammdaten!S14="X",Kabelgebühren!$N$16,""))</f>
        <v/>
      </c>
      <c r="N244" s="43">
        <f t="shared" si="74"/>
        <v>0</v>
      </c>
      <c r="O244" s="43"/>
      <c r="P244" s="43" t="str">
        <f t="shared" si="75"/>
        <v/>
      </c>
      <c r="Q244" s="43" t="str">
        <f t="shared" si="76"/>
        <v/>
      </c>
      <c r="R244" s="43" t="str">
        <f t="shared" si="77"/>
        <v/>
      </c>
      <c r="S244" s="43" t="str">
        <f t="shared" si="78"/>
        <v/>
      </c>
      <c r="T244" s="43" t="str">
        <f t="shared" si="79"/>
        <v/>
      </c>
      <c r="U244" s="43" t="str">
        <f t="shared" si="80"/>
        <v/>
      </c>
      <c r="V244" s="43" t="str">
        <f t="shared" si="81"/>
        <v/>
      </c>
      <c r="W244" s="43" t="str">
        <f t="shared" si="82"/>
        <v/>
      </c>
      <c r="X244" s="43" t="str">
        <f t="shared" si="83"/>
        <v/>
      </c>
      <c r="Y244" s="43" t="str">
        <f t="shared" si="84"/>
        <v/>
      </c>
      <c r="Z244" s="43"/>
      <c r="AA244" s="48">
        <f t="shared" si="85"/>
        <v>0</v>
      </c>
      <c r="AB244" s="43">
        <v>6</v>
      </c>
      <c r="AC244" s="43"/>
      <c r="AD244" s="43"/>
      <c r="AE244" s="43"/>
      <c r="AF244" s="43"/>
      <c r="AG244" s="43"/>
      <c r="AH244" s="43"/>
      <c r="AI244" s="43"/>
      <c r="AJ244" s="43"/>
      <c r="AK244" s="43"/>
      <c r="AL244" s="43"/>
      <c r="AM244" s="43"/>
      <c r="AN244" s="43"/>
      <c r="AO244" s="43"/>
      <c r="AP244" s="43"/>
      <c r="AQ244" s="43"/>
      <c r="AR244" s="43"/>
      <c r="AS244" s="43"/>
      <c r="AT244" s="43"/>
      <c r="AU244" s="43"/>
      <c r="AV244" s="43"/>
      <c r="AW244" s="43"/>
      <c r="AX244" s="43"/>
      <c r="AY244" s="43"/>
      <c r="AZ244" s="43"/>
      <c r="BA244" s="43"/>
      <c r="BB244" s="43"/>
      <c r="BC244" s="43"/>
      <c r="BD244" s="43"/>
      <c r="BE244" s="43"/>
      <c r="BF244" s="43"/>
      <c r="BG244" s="43"/>
      <c r="BH244" s="43"/>
      <c r="BI244" s="43"/>
      <c r="BJ244" s="43"/>
      <c r="BK244" s="43"/>
      <c r="BL244" s="43"/>
      <c r="BM244" s="43"/>
      <c r="BN244" s="43"/>
      <c r="BO244" s="43"/>
      <c r="BP244" s="43"/>
      <c r="BQ244" s="43"/>
      <c r="BR244" s="43"/>
      <c r="BS244" s="43"/>
      <c r="BT244" s="43"/>
      <c r="BU244" s="43"/>
      <c r="BV244" s="43"/>
      <c r="BW244" s="43"/>
      <c r="BX244" s="43"/>
      <c r="BY244" s="43"/>
      <c r="BZ244" s="43"/>
      <c r="CA244" s="43"/>
      <c r="CB244" s="43"/>
      <c r="CC244" s="43"/>
      <c r="CD244" s="43"/>
      <c r="CE244" s="43"/>
      <c r="CF244" s="43"/>
      <c r="CG244" s="43"/>
      <c r="CH244" s="43"/>
      <c r="CI244" s="43"/>
      <c r="CJ244" s="43"/>
      <c r="CK244" s="43"/>
      <c r="CL244" s="43"/>
      <c r="CM244" s="43"/>
      <c r="CN244" s="43"/>
      <c r="CO244" s="43"/>
      <c r="CP244" s="43"/>
      <c r="CQ244" s="43"/>
      <c r="CR244" s="43"/>
      <c r="CS244" s="43"/>
      <c r="CT244" s="43"/>
      <c r="CU244" s="43"/>
      <c r="CV244" s="43"/>
      <c r="CW244" s="43"/>
      <c r="CX244" s="43"/>
      <c r="CY244" s="43"/>
      <c r="CZ244" s="43"/>
      <c r="DA244" s="43"/>
      <c r="DB244" s="43"/>
      <c r="DC244" s="43"/>
      <c r="DD244" s="43"/>
      <c r="DE244" s="43"/>
      <c r="DF244" s="43"/>
      <c r="DG244" s="43"/>
      <c r="DH244" s="43"/>
      <c r="DI244" s="43"/>
      <c r="DJ244" s="43"/>
      <c r="DK244" s="43"/>
      <c r="DL244" s="43"/>
      <c r="DM244" s="43"/>
    </row>
    <row r="245" spans="1:117" hidden="1" x14ac:dyDescent="0.2">
      <c r="A245" s="43"/>
      <c r="B245" s="43"/>
      <c r="C245" s="43"/>
      <c r="D245" s="49" t="str">
        <f>IF(E14&lt;&gt;1,"",IF(Stammdaten!S15="X",Kabelgebühren!$N$7,""))</f>
        <v/>
      </c>
      <c r="E245" s="49" t="str">
        <f>IF(E14&lt;&gt;2,"",IF(Stammdaten!S15="X",Kabelgebühren!$N$8,""))</f>
        <v/>
      </c>
      <c r="F245" s="49" t="str">
        <f>IF(E14&lt;&gt;3,"",IF(Stammdaten!S15="X",Kabelgebühren!$N$9,""))</f>
        <v/>
      </c>
      <c r="G245" s="49" t="str">
        <f>IF(E14&lt;&gt;4,"",IF(Stammdaten!S15="X",Kabelgebühren!$N$10,""))</f>
        <v/>
      </c>
      <c r="H245" s="49" t="str">
        <f>IF(E14&lt;&gt;5,"",IF(Stammdaten!S15="X",Kabelgebühren!$N$11,""))</f>
        <v/>
      </c>
      <c r="I245" s="49" t="str">
        <f>IF(E14&lt;&gt;6,"",IF(Stammdaten!S15="X",Kabelgebühren!$N$12,""))</f>
        <v/>
      </c>
      <c r="J245" s="49" t="str">
        <f>IF(E14&lt;&gt;7,"",IF(Stammdaten!S15="X",Kabelgebühren!$N$13,""))</f>
        <v/>
      </c>
      <c r="K245" s="49" t="str">
        <f>IF(E14&lt;&gt;8,"",IF(Stammdaten!S15="X",Kabelgebühren!$N$14,""))</f>
        <v/>
      </c>
      <c r="L245" s="49" t="str">
        <f>IF(E14&lt;&gt;9,"",IF(Stammdaten!S15="X",Kabelgebühren!$N$15,""))</f>
        <v/>
      </c>
      <c r="M245" s="49" t="str">
        <f>IF(E14&lt;&gt;10,"",IF(Stammdaten!S15="X",Kabelgebühren!$N$16,""))</f>
        <v/>
      </c>
      <c r="N245" s="43">
        <f t="shared" si="74"/>
        <v>0</v>
      </c>
      <c r="O245" s="43"/>
      <c r="P245" s="43" t="str">
        <f t="shared" si="75"/>
        <v/>
      </c>
      <c r="Q245" s="43" t="str">
        <f t="shared" si="76"/>
        <v/>
      </c>
      <c r="R245" s="43" t="str">
        <f t="shared" si="77"/>
        <v/>
      </c>
      <c r="S245" s="43" t="str">
        <f t="shared" si="78"/>
        <v/>
      </c>
      <c r="T245" s="43" t="str">
        <f t="shared" si="79"/>
        <v/>
      </c>
      <c r="U245" s="43" t="str">
        <f t="shared" si="80"/>
        <v/>
      </c>
      <c r="V245" s="43" t="str">
        <f t="shared" si="81"/>
        <v/>
      </c>
      <c r="W245" s="43" t="str">
        <f t="shared" si="82"/>
        <v/>
      </c>
      <c r="X245" s="43" t="str">
        <f t="shared" si="83"/>
        <v/>
      </c>
      <c r="Y245" s="43" t="str">
        <f t="shared" si="84"/>
        <v/>
      </c>
      <c r="Z245" s="43"/>
      <c r="AA245" s="48">
        <f t="shared" si="85"/>
        <v>0</v>
      </c>
      <c r="AB245" s="43">
        <v>7</v>
      </c>
      <c r="AC245" s="43"/>
      <c r="AD245" s="43"/>
      <c r="AE245" s="43"/>
      <c r="AF245" s="43"/>
      <c r="AG245" s="43"/>
      <c r="AH245" s="43"/>
      <c r="AI245" s="43"/>
      <c r="AJ245" s="43"/>
      <c r="AK245" s="43"/>
      <c r="AL245" s="43"/>
      <c r="AM245" s="43"/>
      <c r="AN245" s="43"/>
      <c r="AO245" s="43"/>
      <c r="AP245" s="43"/>
      <c r="AQ245" s="43"/>
      <c r="AR245" s="43"/>
      <c r="AS245" s="43"/>
      <c r="AT245" s="43"/>
      <c r="AU245" s="43"/>
      <c r="AV245" s="43"/>
      <c r="AW245" s="43"/>
      <c r="AX245" s="43"/>
      <c r="AY245" s="43"/>
      <c r="AZ245" s="43"/>
      <c r="BA245" s="43"/>
      <c r="BB245" s="43"/>
      <c r="BC245" s="43"/>
      <c r="BD245" s="43"/>
      <c r="BE245" s="43"/>
      <c r="BF245" s="43"/>
      <c r="BG245" s="43"/>
      <c r="BH245" s="43"/>
      <c r="BI245" s="43"/>
      <c r="BJ245" s="43"/>
      <c r="BK245" s="43"/>
      <c r="BL245" s="43"/>
      <c r="BM245" s="43"/>
      <c r="BN245" s="43"/>
      <c r="BO245" s="43"/>
      <c r="BP245" s="43"/>
      <c r="BQ245" s="43"/>
      <c r="BR245" s="43"/>
      <c r="BS245" s="43"/>
      <c r="BT245" s="43"/>
      <c r="BU245" s="43"/>
      <c r="BV245" s="43"/>
      <c r="BW245" s="43"/>
      <c r="BX245" s="43"/>
      <c r="BY245" s="43"/>
      <c r="BZ245" s="43"/>
      <c r="CA245" s="43"/>
      <c r="CB245" s="43"/>
      <c r="CC245" s="43"/>
      <c r="CD245" s="43"/>
      <c r="CE245" s="43"/>
      <c r="CF245" s="43"/>
      <c r="CG245" s="43"/>
      <c r="CH245" s="43"/>
      <c r="CI245" s="43"/>
      <c r="CJ245" s="43"/>
      <c r="CK245" s="43"/>
      <c r="CL245" s="43"/>
      <c r="CM245" s="43"/>
      <c r="CN245" s="43"/>
      <c r="CO245" s="43"/>
      <c r="CP245" s="43"/>
      <c r="CQ245" s="43"/>
      <c r="CR245" s="43"/>
      <c r="CS245" s="43"/>
      <c r="CT245" s="43"/>
      <c r="CU245" s="43"/>
      <c r="CV245" s="43"/>
      <c r="CW245" s="43"/>
      <c r="CX245" s="43"/>
      <c r="CY245" s="43"/>
      <c r="CZ245" s="43"/>
      <c r="DA245" s="43"/>
      <c r="DB245" s="43"/>
      <c r="DC245" s="43"/>
      <c r="DD245" s="43"/>
      <c r="DE245" s="43"/>
      <c r="DF245" s="43"/>
      <c r="DG245" s="43"/>
      <c r="DH245" s="43"/>
      <c r="DI245" s="43"/>
      <c r="DJ245" s="43"/>
      <c r="DK245" s="43"/>
      <c r="DL245" s="43"/>
      <c r="DM245" s="43"/>
    </row>
    <row r="246" spans="1:117" hidden="1" x14ac:dyDescent="0.2">
      <c r="A246" s="43"/>
      <c r="B246" s="43"/>
      <c r="C246" s="43"/>
      <c r="D246" s="49" t="str">
        <f>IF(E15&lt;&gt;1,"",IF(Stammdaten!S16="X",Kabelgebühren!$N$7,""))</f>
        <v/>
      </c>
      <c r="E246" s="49" t="str">
        <f>IF(E15&lt;&gt;2,"",IF(Stammdaten!S16="X",Kabelgebühren!$N$8,""))</f>
        <v/>
      </c>
      <c r="F246" s="49" t="str">
        <f>IF(E15&lt;&gt;3,"",IF(Stammdaten!S16="X",Kabelgebühren!$N$9,""))</f>
        <v/>
      </c>
      <c r="G246" s="49" t="str">
        <f>IF(E15&lt;&gt;4,"",IF(Stammdaten!S16="X",Kabelgebühren!$N$10,""))</f>
        <v/>
      </c>
      <c r="H246" s="49" t="str">
        <f>IF(E15&lt;&gt;5,"",IF(Stammdaten!S16="X",Kabelgebühren!$N$11,""))</f>
        <v/>
      </c>
      <c r="I246" s="49" t="str">
        <f>IF(E15&lt;&gt;6,"",IF(Stammdaten!S16="X",Kabelgebühren!$N$12,""))</f>
        <v/>
      </c>
      <c r="J246" s="49" t="str">
        <f>IF(E15&lt;&gt;7,"",IF(Stammdaten!S16="X",Kabelgebühren!$N$13,""))</f>
        <v/>
      </c>
      <c r="K246" s="49" t="str">
        <f>IF(E15&lt;&gt;8,"",IF(Stammdaten!S16="X",Kabelgebühren!$N$14,""))</f>
        <v/>
      </c>
      <c r="L246" s="49" t="str">
        <f>IF(E15&lt;&gt;9,"",IF(Stammdaten!S16="X",Kabelgebühren!$N$15,""))</f>
        <v/>
      </c>
      <c r="M246" s="49" t="str">
        <f>IF(E15&lt;&gt;10,"",IF(Stammdaten!S16="X",Kabelgebühren!$N$16,""))</f>
        <v/>
      </c>
      <c r="N246" s="43">
        <f t="shared" si="74"/>
        <v>0</v>
      </c>
      <c r="O246" s="43"/>
      <c r="P246" s="43" t="str">
        <f t="shared" si="75"/>
        <v/>
      </c>
      <c r="Q246" s="43" t="str">
        <f t="shared" si="76"/>
        <v/>
      </c>
      <c r="R246" s="43" t="str">
        <f t="shared" si="77"/>
        <v/>
      </c>
      <c r="S246" s="43" t="str">
        <f t="shared" si="78"/>
        <v/>
      </c>
      <c r="T246" s="43" t="str">
        <f t="shared" si="79"/>
        <v/>
      </c>
      <c r="U246" s="43" t="str">
        <f t="shared" si="80"/>
        <v/>
      </c>
      <c r="V246" s="43" t="str">
        <f t="shared" si="81"/>
        <v/>
      </c>
      <c r="W246" s="43" t="str">
        <f t="shared" si="82"/>
        <v/>
      </c>
      <c r="X246" s="43" t="str">
        <f t="shared" si="83"/>
        <v/>
      </c>
      <c r="Y246" s="43" t="str">
        <f t="shared" si="84"/>
        <v/>
      </c>
      <c r="Z246" s="43"/>
      <c r="AA246" s="48">
        <f t="shared" si="85"/>
        <v>0</v>
      </c>
      <c r="AB246" s="43">
        <v>8</v>
      </c>
      <c r="AC246" s="43"/>
      <c r="AD246" s="43"/>
      <c r="AE246" s="43"/>
      <c r="AF246" s="43"/>
      <c r="AG246" s="43"/>
      <c r="AH246" s="43"/>
      <c r="AI246" s="43"/>
      <c r="AJ246" s="43"/>
      <c r="AK246" s="43"/>
      <c r="AL246" s="43"/>
      <c r="AM246" s="43"/>
      <c r="AN246" s="43"/>
      <c r="AO246" s="43"/>
      <c r="AP246" s="43"/>
      <c r="AQ246" s="43"/>
      <c r="AR246" s="43"/>
      <c r="AS246" s="43"/>
      <c r="AT246" s="43"/>
      <c r="AU246" s="43"/>
      <c r="AV246" s="43"/>
      <c r="AW246" s="43"/>
      <c r="AX246" s="43"/>
      <c r="AY246" s="43"/>
      <c r="AZ246" s="43"/>
      <c r="BA246" s="43"/>
      <c r="BB246" s="43"/>
      <c r="BC246" s="43"/>
      <c r="BD246" s="43"/>
      <c r="BE246" s="43"/>
      <c r="BF246" s="43"/>
      <c r="BG246" s="43"/>
      <c r="BH246" s="43"/>
      <c r="BI246" s="43"/>
      <c r="BJ246" s="43"/>
      <c r="BK246" s="43"/>
      <c r="BL246" s="43"/>
      <c r="BM246" s="43"/>
      <c r="BN246" s="43"/>
      <c r="BO246" s="43"/>
      <c r="BP246" s="43"/>
      <c r="BQ246" s="43"/>
      <c r="BR246" s="43"/>
      <c r="BS246" s="43"/>
      <c r="BT246" s="43"/>
      <c r="BU246" s="43"/>
      <c r="BV246" s="43"/>
      <c r="BW246" s="43"/>
      <c r="BX246" s="43"/>
      <c r="BY246" s="43"/>
      <c r="BZ246" s="43"/>
      <c r="CA246" s="43"/>
      <c r="CB246" s="43"/>
      <c r="CC246" s="43"/>
      <c r="CD246" s="43"/>
      <c r="CE246" s="43"/>
      <c r="CF246" s="43"/>
      <c r="CG246" s="43"/>
      <c r="CH246" s="43"/>
      <c r="CI246" s="43"/>
      <c r="CJ246" s="43"/>
      <c r="CK246" s="43"/>
      <c r="CL246" s="43"/>
      <c r="CM246" s="43"/>
      <c r="CN246" s="43"/>
      <c r="CO246" s="43"/>
      <c r="CP246" s="43"/>
      <c r="CQ246" s="43"/>
      <c r="CR246" s="43"/>
      <c r="CS246" s="43"/>
      <c r="CT246" s="43"/>
      <c r="CU246" s="43"/>
      <c r="CV246" s="43"/>
      <c r="CW246" s="43"/>
      <c r="CX246" s="43"/>
      <c r="CY246" s="43"/>
      <c r="CZ246" s="43"/>
      <c r="DA246" s="43"/>
      <c r="DB246" s="43"/>
      <c r="DC246" s="43"/>
      <c r="DD246" s="43"/>
      <c r="DE246" s="43"/>
      <c r="DF246" s="43"/>
      <c r="DG246" s="43"/>
      <c r="DH246" s="43"/>
      <c r="DI246" s="43"/>
      <c r="DJ246" s="43"/>
      <c r="DK246" s="43"/>
      <c r="DL246" s="43"/>
      <c r="DM246" s="43"/>
    </row>
    <row r="247" spans="1:117" hidden="1" x14ac:dyDescent="0.2">
      <c r="A247" s="43"/>
      <c r="B247" s="43"/>
      <c r="C247" s="43"/>
      <c r="D247" s="49" t="str">
        <f>IF(E16&lt;&gt;1,"",IF(Stammdaten!S17="X",Kabelgebühren!$N$7,""))</f>
        <v/>
      </c>
      <c r="E247" s="49" t="str">
        <f>IF(E16&lt;&gt;2,"",IF(Stammdaten!S17="X",Kabelgebühren!$N$8,""))</f>
        <v/>
      </c>
      <c r="F247" s="49" t="str">
        <f>IF(E16&lt;&gt;3,"",IF(Stammdaten!S17="X",Kabelgebühren!$N$9,""))</f>
        <v/>
      </c>
      <c r="G247" s="49" t="str">
        <f>IF(E16&lt;&gt;4,"",IF(Stammdaten!S17="X",Kabelgebühren!$N$10,""))</f>
        <v/>
      </c>
      <c r="H247" s="49" t="str">
        <f>IF(E16&lt;&gt;5,"",IF(Stammdaten!S17="X",Kabelgebühren!$N$11,""))</f>
        <v/>
      </c>
      <c r="I247" s="49" t="str">
        <f>IF(E16&lt;&gt;6,"",IF(Stammdaten!S17="X",Kabelgebühren!$N$12,""))</f>
        <v/>
      </c>
      <c r="J247" s="49" t="str">
        <f>IF(E16&lt;&gt;7,"",IF(Stammdaten!S17="X",Kabelgebühren!$N$13,""))</f>
        <v/>
      </c>
      <c r="K247" s="49" t="str">
        <f>IF(E16&lt;&gt;8,"",IF(Stammdaten!S17="X",Kabelgebühren!$N$14,""))</f>
        <v/>
      </c>
      <c r="L247" s="49" t="str">
        <f>IF(E16&lt;&gt;9,"",IF(Stammdaten!S17="X",Kabelgebühren!$N$15,""))</f>
        <v/>
      </c>
      <c r="M247" s="49" t="str">
        <f>IF(E16&lt;&gt;10,"",IF(Stammdaten!S17="X",Kabelgebühren!$N$16,""))</f>
        <v/>
      </c>
      <c r="N247" s="43">
        <f t="shared" si="74"/>
        <v>0</v>
      </c>
      <c r="O247" s="43"/>
      <c r="P247" s="43" t="str">
        <f t="shared" si="75"/>
        <v/>
      </c>
      <c r="Q247" s="43" t="str">
        <f t="shared" si="76"/>
        <v/>
      </c>
      <c r="R247" s="43" t="str">
        <f t="shared" si="77"/>
        <v/>
      </c>
      <c r="S247" s="43" t="str">
        <f t="shared" si="78"/>
        <v/>
      </c>
      <c r="T247" s="43" t="str">
        <f t="shared" si="79"/>
        <v/>
      </c>
      <c r="U247" s="43" t="str">
        <f t="shared" si="80"/>
        <v/>
      </c>
      <c r="V247" s="43" t="str">
        <f t="shared" si="81"/>
        <v/>
      </c>
      <c r="W247" s="43" t="str">
        <f t="shared" si="82"/>
        <v/>
      </c>
      <c r="X247" s="43" t="str">
        <f t="shared" si="83"/>
        <v/>
      </c>
      <c r="Y247" s="43" t="str">
        <f t="shared" si="84"/>
        <v/>
      </c>
      <c r="Z247" s="43"/>
      <c r="AA247" s="48">
        <f t="shared" si="85"/>
        <v>0</v>
      </c>
      <c r="AB247" s="43">
        <v>9</v>
      </c>
      <c r="AC247" s="43"/>
      <c r="AD247" s="43"/>
      <c r="AE247" s="43"/>
      <c r="AF247" s="43"/>
      <c r="AG247" s="43"/>
      <c r="AH247" s="43"/>
      <c r="AI247" s="43"/>
      <c r="AJ247" s="43"/>
      <c r="AK247" s="43"/>
      <c r="AL247" s="43"/>
      <c r="AM247" s="43"/>
      <c r="AN247" s="43"/>
      <c r="AO247" s="43"/>
      <c r="AP247" s="43"/>
      <c r="AQ247" s="43"/>
      <c r="AR247" s="43"/>
      <c r="AS247" s="43"/>
      <c r="AT247" s="43"/>
      <c r="AU247" s="43"/>
      <c r="AV247" s="43"/>
      <c r="AW247" s="43"/>
      <c r="AX247" s="43"/>
      <c r="AY247" s="43"/>
      <c r="AZ247" s="43"/>
      <c r="BA247" s="43"/>
      <c r="BB247" s="43"/>
      <c r="BC247" s="43"/>
      <c r="BD247" s="43"/>
      <c r="BE247" s="43"/>
      <c r="BF247" s="43"/>
      <c r="BG247" s="43"/>
      <c r="BH247" s="43"/>
      <c r="BI247" s="43"/>
      <c r="BJ247" s="43"/>
      <c r="BK247" s="43"/>
      <c r="BL247" s="43"/>
      <c r="BM247" s="43"/>
      <c r="BN247" s="43"/>
      <c r="BO247" s="43"/>
      <c r="BP247" s="43"/>
      <c r="BQ247" s="43"/>
      <c r="BR247" s="43"/>
      <c r="BS247" s="43"/>
      <c r="BT247" s="43"/>
      <c r="BU247" s="43"/>
      <c r="BV247" s="43"/>
      <c r="BW247" s="43"/>
      <c r="BX247" s="43"/>
      <c r="BY247" s="43"/>
      <c r="BZ247" s="43"/>
      <c r="CA247" s="43"/>
      <c r="CB247" s="43"/>
      <c r="CC247" s="43"/>
      <c r="CD247" s="43"/>
      <c r="CE247" s="43"/>
      <c r="CF247" s="43"/>
      <c r="CG247" s="43"/>
      <c r="CH247" s="43"/>
      <c r="CI247" s="43"/>
      <c r="CJ247" s="43"/>
      <c r="CK247" s="43"/>
      <c r="CL247" s="43"/>
      <c r="CM247" s="43"/>
      <c r="CN247" s="43"/>
      <c r="CO247" s="43"/>
      <c r="CP247" s="43"/>
      <c r="CQ247" s="43"/>
      <c r="CR247" s="43"/>
      <c r="CS247" s="43"/>
      <c r="CT247" s="43"/>
      <c r="CU247" s="43"/>
      <c r="CV247" s="43"/>
      <c r="CW247" s="43"/>
      <c r="CX247" s="43"/>
      <c r="CY247" s="43"/>
      <c r="CZ247" s="43"/>
      <c r="DA247" s="43"/>
      <c r="DB247" s="43"/>
      <c r="DC247" s="43"/>
      <c r="DD247" s="43"/>
      <c r="DE247" s="43"/>
      <c r="DF247" s="43"/>
      <c r="DG247" s="43"/>
      <c r="DH247" s="43"/>
      <c r="DI247" s="43"/>
      <c r="DJ247" s="43"/>
      <c r="DK247" s="43"/>
      <c r="DL247" s="43"/>
      <c r="DM247" s="43"/>
    </row>
    <row r="248" spans="1:117" hidden="1" x14ac:dyDescent="0.2">
      <c r="A248" s="43"/>
      <c r="B248" s="43"/>
      <c r="C248" s="43"/>
      <c r="D248" s="49" t="str">
        <f>IF(E17&lt;&gt;1,"",IF(Stammdaten!S18="X",Kabelgebühren!$N$7,""))</f>
        <v/>
      </c>
      <c r="E248" s="49" t="str">
        <f>IF(E17&lt;&gt;2,"",IF(Stammdaten!S18="X",Kabelgebühren!$N$8,""))</f>
        <v/>
      </c>
      <c r="F248" s="49" t="str">
        <f>IF(E17&lt;&gt;3,"",IF(Stammdaten!S18="X",Kabelgebühren!$N$9,""))</f>
        <v/>
      </c>
      <c r="G248" s="49" t="str">
        <f>IF(E17&lt;&gt;4,"",IF(Stammdaten!S18="X",Kabelgebühren!$N$10,""))</f>
        <v/>
      </c>
      <c r="H248" s="49" t="str">
        <f>IF(E17&lt;&gt;5,"",IF(Stammdaten!S18="X",Kabelgebühren!$N$11,""))</f>
        <v/>
      </c>
      <c r="I248" s="49" t="str">
        <f>IF(E17&lt;&gt;6,"",IF(Stammdaten!S18="X",Kabelgebühren!$N$12,""))</f>
        <v/>
      </c>
      <c r="J248" s="49" t="str">
        <f>IF(E17&lt;&gt;7,"",IF(Stammdaten!S18="X",Kabelgebühren!$N$13,""))</f>
        <v/>
      </c>
      <c r="K248" s="49" t="str">
        <f>IF(E17&lt;&gt;8,"",IF(Stammdaten!S18="X",Kabelgebühren!$N$14,""))</f>
        <v/>
      </c>
      <c r="L248" s="49" t="str">
        <f>IF(E17&lt;&gt;9,"",IF(Stammdaten!S18="X",Kabelgebühren!$N$15,""))</f>
        <v/>
      </c>
      <c r="M248" s="49" t="str">
        <f>IF(E17&lt;&gt;10,"",IF(Stammdaten!S18="X",Kabelgebühren!$N$16,""))</f>
        <v/>
      </c>
      <c r="N248" s="43">
        <f t="shared" si="74"/>
        <v>0</v>
      </c>
      <c r="O248" s="43"/>
      <c r="P248" s="43" t="str">
        <f t="shared" si="75"/>
        <v/>
      </c>
      <c r="Q248" s="43" t="str">
        <f t="shared" si="76"/>
        <v/>
      </c>
      <c r="R248" s="43" t="str">
        <f t="shared" si="77"/>
        <v/>
      </c>
      <c r="S248" s="43" t="str">
        <f t="shared" si="78"/>
        <v/>
      </c>
      <c r="T248" s="43" t="str">
        <f t="shared" si="79"/>
        <v/>
      </c>
      <c r="U248" s="43" t="str">
        <f t="shared" si="80"/>
        <v/>
      </c>
      <c r="V248" s="43" t="str">
        <f t="shared" si="81"/>
        <v/>
      </c>
      <c r="W248" s="43" t="str">
        <f t="shared" si="82"/>
        <v/>
      </c>
      <c r="X248" s="43" t="str">
        <f t="shared" si="83"/>
        <v/>
      </c>
      <c r="Y248" s="43" t="str">
        <f t="shared" si="84"/>
        <v/>
      </c>
      <c r="Z248" s="43"/>
      <c r="AA248" s="48">
        <f t="shared" si="85"/>
        <v>0</v>
      </c>
      <c r="AB248" s="43">
        <v>10</v>
      </c>
      <c r="AC248" s="43"/>
      <c r="AD248" s="43"/>
      <c r="AE248" s="43"/>
      <c r="AF248" s="43"/>
      <c r="AG248" s="43"/>
      <c r="AH248" s="43"/>
      <c r="AI248" s="43"/>
      <c r="AJ248" s="43"/>
      <c r="AK248" s="43"/>
      <c r="AL248" s="43"/>
      <c r="AM248" s="43"/>
      <c r="AN248" s="43"/>
      <c r="AO248" s="43"/>
      <c r="AP248" s="43"/>
      <c r="AQ248" s="43"/>
      <c r="AR248" s="43"/>
      <c r="AS248" s="43"/>
      <c r="AT248" s="43"/>
      <c r="AU248" s="43"/>
      <c r="AV248" s="43"/>
      <c r="AW248" s="43"/>
      <c r="AX248" s="43"/>
      <c r="AY248" s="43"/>
      <c r="AZ248" s="43"/>
      <c r="BA248" s="43"/>
      <c r="BB248" s="43"/>
      <c r="BC248" s="43"/>
      <c r="BD248" s="43"/>
      <c r="BE248" s="43"/>
      <c r="BF248" s="43"/>
      <c r="BG248" s="43"/>
      <c r="BH248" s="43"/>
      <c r="BI248" s="43"/>
      <c r="BJ248" s="43"/>
      <c r="BK248" s="43"/>
      <c r="BL248" s="43"/>
      <c r="BM248" s="43"/>
      <c r="BN248" s="43"/>
      <c r="BO248" s="43"/>
      <c r="BP248" s="43"/>
      <c r="BQ248" s="43"/>
      <c r="BR248" s="43"/>
      <c r="BS248" s="43"/>
      <c r="BT248" s="43"/>
      <c r="BU248" s="43"/>
      <c r="BV248" s="43"/>
      <c r="BW248" s="43"/>
      <c r="BX248" s="43"/>
      <c r="BY248" s="43"/>
      <c r="BZ248" s="43"/>
      <c r="CA248" s="43"/>
      <c r="CB248" s="43"/>
      <c r="CC248" s="43"/>
      <c r="CD248" s="43"/>
      <c r="CE248" s="43"/>
      <c r="CF248" s="43"/>
      <c r="CG248" s="43"/>
      <c r="CH248" s="43"/>
      <c r="CI248" s="43"/>
      <c r="CJ248" s="43"/>
      <c r="CK248" s="43"/>
      <c r="CL248" s="43"/>
      <c r="CM248" s="43"/>
      <c r="CN248" s="43"/>
      <c r="CO248" s="43"/>
      <c r="CP248" s="43"/>
      <c r="CQ248" s="43"/>
      <c r="CR248" s="43"/>
      <c r="CS248" s="43"/>
      <c r="CT248" s="43"/>
      <c r="CU248" s="43"/>
      <c r="CV248" s="43"/>
      <c r="CW248" s="43"/>
      <c r="CX248" s="43"/>
      <c r="CY248" s="43"/>
      <c r="CZ248" s="43"/>
      <c r="DA248" s="43"/>
      <c r="DB248" s="43"/>
      <c r="DC248" s="43"/>
      <c r="DD248" s="43"/>
      <c r="DE248" s="43"/>
      <c r="DF248" s="43"/>
      <c r="DG248" s="43"/>
      <c r="DH248" s="43"/>
      <c r="DI248" s="43"/>
      <c r="DJ248" s="43"/>
      <c r="DK248" s="43"/>
      <c r="DL248" s="43"/>
      <c r="DM248" s="43"/>
    </row>
    <row r="249" spans="1:117" hidden="1" x14ac:dyDescent="0.2">
      <c r="A249" s="43"/>
      <c r="B249" s="43"/>
      <c r="C249" s="43"/>
      <c r="D249" s="49" t="str">
        <f>IF(E18&lt;&gt;1,"",IF(Stammdaten!S19="X",Kabelgebühren!$N$7,""))</f>
        <v/>
      </c>
      <c r="E249" s="49" t="str">
        <f>IF(E18&lt;&gt;2,"",IF(Stammdaten!S19="X",Kabelgebühren!$N$8,""))</f>
        <v/>
      </c>
      <c r="F249" s="49" t="str">
        <f>IF(E18&lt;&gt;3,"",IF(Stammdaten!S19="X",Kabelgebühren!$N$9,""))</f>
        <v/>
      </c>
      <c r="G249" s="49" t="str">
        <f>IF(E18&lt;&gt;4,"",IF(Stammdaten!S19="X",Kabelgebühren!$N$10,""))</f>
        <v/>
      </c>
      <c r="H249" s="49" t="str">
        <f>IF(E18&lt;&gt;5,"",IF(Stammdaten!S19="X",Kabelgebühren!$N$11,""))</f>
        <v/>
      </c>
      <c r="I249" s="49" t="str">
        <f>IF(E18&lt;&gt;6,"",IF(Stammdaten!S19="X",Kabelgebühren!$N$12,""))</f>
        <v/>
      </c>
      <c r="J249" s="49" t="str">
        <f>IF(E18&lt;&gt;7,"",IF(Stammdaten!S19="X",Kabelgebühren!$N$13,""))</f>
        <v/>
      </c>
      <c r="K249" s="49" t="str">
        <f>IF(E18&lt;&gt;8,"",IF(Stammdaten!S19="X",Kabelgebühren!$N$14,""))</f>
        <v/>
      </c>
      <c r="L249" s="49" t="str">
        <f>IF(E18&lt;&gt;9,"",IF(Stammdaten!S19="X",Kabelgebühren!$N$15,""))</f>
        <v/>
      </c>
      <c r="M249" s="49" t="str">
        <f>IF(E18&lt;&gt;10,"",IF(Stammdaten!S19="X",Kabelgebühren!$N$16,""))</f>
        <v/>
      </c>
      <c r="N249" s="43">
        <f t="shared" si="74"/>
        <v>0</v>
      </c>
      <c r="O249" s="43"/>
      <c r="P249" s="43" t="str">
        <f t="shared" si="75"/>
        <v/>
      </c>
      <c r="Q249" s="43" t="str">
        <f t="shared" si="76"/>
        <v/>
      </c>
      <c r="R249" s="43" t="str">
        <f t="shared" si="77"/>
        <v/>
      </c>
      <c r="S249" s="43" t="str">
        <f t="shared" si="78"/>
        <v/>
      </c>
      <c r="T249" s="43" t="str">
        <f t="shared" si="79"/>
        <v/>
      </c>
      <c r="U249" s="43" t="str">
        <f t="shared" si="80"/>
        <v/>
      </c>
      <c r="V249" s="43" t="str">
        <f t="shared" si="81"/>
        <v/>
      </c>
      <c r="W249" s="43" t="str">
        <f t="shared" si="82"/>
        <v/>
      </c>
      <c r="X249" s="43" t="str">
        <f t="shared" si="83"/>
        <v/>
      </c>
      <c r="Y249" s="43" t="str">
        <f t="shared" si="84"/>
        <v/>
      </c>
      <c r="Z249" s="43"/>
      <c r="AA249" s="48">
        <f t="shared" si="85"/>
        <v>0</v>
      </c>
      <c r="AB249" s="43">
        <v>11</v>
      </c>
      <c r="AC249" s="43"/>
      <c r="AD249" s="43"/>
      <c r="AE249" s="43"/>
      <c r="AF249" s="43"/>
      <c r="AG249" s="43"/>
      <c r="AH249" s="43"/>
      <c r="AI249" s="43"/>
      <c r="AJ249" s="43"/>
      <c r="AK249" s="43"/>
      <c r="AL249" s="43"/>
      <c r="AM249" s="43"/>
      <c r="AN249" s="43"/>
      <c r="AO249" s="43"/>
      <c r="AP249" s="43"/>
      <c r="AQ249" s="43"/>
      <c r="AR249" s="43"/>
      <c r="AS249" s="43"/>
      <c r="AT249" s="43"/>
      <c r="AU249" s="43"/>
      <c r="AV249" s="43"/>
      <c r="AW249" s="43"/>
      <c r="AX249" s="43"/>
      <c r="AY249" s="43"/>
      <c r="AZ249" s="43"/>
      <c r="BA249" s="43"/>
      <c r="BB249" s="43"/>
      <c r="BC249" s="43"/>
      <c r="BD249" s="43"/>
      <c r="BE249" s="43"/>
      <c r="BF249" s="43"/>
      <c r="BG249" s="43"/>
      <c r="BH249" s="43"/>
      <c r="BI249" s="43"/>
      <c r="BJ249" s="43"/>
      <c r="BK249" s="43"/>
      <c r="BL249" s="43"/>
      <c r="BM249" s="43"/>
      <c r="BN249" s="43"/>
      <c r="BO249" s="43"/>
      <c r="BP249" s="43"/>
      <c r="BQ249" s="43"/>
      <c r="BR249" s="43"/>
      <c r="BS249" s="43"/>
      <c r="BT249" s="43"/>
      <c r="BU249" s="43"/>
      <c r="BV249" s="43"/>
      <c r="BW249" s="43"/>
      <c r="BX249" s="43"/>
      <c r="BY249" s="43"/>
      <c r="BZ249" s="43"/>
      <c r="CA249" s="43"/>
      <c r="CB249" s="43"/>
      <c r="CC249" s="43"/>
      <c r="CD249" s="43"/>
      <c r="CE249" s="43"/>
      <c r="CF249" s="43"/>
      <c r="CG249" s="43"/>
      <c r="CH249" s="43"/>
      <c r="CI249" s="43"/>
      <c r="CJ249" s="43"/>
      <c r="CK249" s="43"/>
      <c r="CL249" s="43"/>
      <c r="CM249" s="43"/>
      <c r="CN249" s="43"/>
      <c r="CO249" s="43"/>
      <c r="CP249" s="43"/>
      <c r="CQ249" s="43"/>
      <c r="CR249" s="43"/>
      <c r="CS249" s="43"/>
      <c r="CT249" s="43"/>
      <c r="CU249" s="43"/>
      <c r="CV249" s="43"/>
      <c r="CW249" s="43"/>
      <c r="CX249" s="43"/>
      <c r="CY249" s="43"/>
      <c r="CZ249" s="43"/>
      <c r="DA249" s="43"/>
      <c r="DB249" s="43"/>
      <c r="DC249" s="43"/>
      <c r="DD249" s="43"/>
      <c r="DE249" s="43"/>
      <c r="DF249" s="43"/>
      <c r="DG249" s="43"/>
      <c r="DH249" s="43"/>
      <c r="DI249" s="43"/>
      <c r="DJ249" s="43"/>
      <c r="DK249" s="43"/>
      <c r="DL249" s="43"/>
      <c r="DM249" s="43"/>
    </row>
    <row r="250" spans="1:117" hidden="1" x14ac:dyDescent="0.2">
      <c r="A250" s="43"/>
      <c r="B250" s="43"/>
      <c r="C250" s="43"/>
      <c r="D250" s="49" t="str">
        <f>IF(E19&lt;&gt;1,"",IF(Stammdaten!S20="X",Kabelgebühren!$N$7,""))</f>
        <v/>
      </c>
      <c r="E250" s="49" t="str">
        <f>IF(E19&lt;&gt;2,"",IF(Stammdaten!S20="X",Kabelgebühren!$N$8,""))</f>
        <v/>
      </c>
      <c r="F250" s="49" t="str">
        <f>IF(E19&lt;&gt;3,"",IF(Stammdaten!S20="X",Kabelgebühren!$N$9,""))</f>
        <v/>
      </c>
      <c r="G250" s="49" t="str">
        <f>IF(E19&lt;&gt;4,"",IF(Stammdaten!S20="X",Kabelgebühren!$N$10,""))</f>
        <v/>
      </c>
      <c r="H250" s="49" t="str">
        <f>IF(E19&lt;&gt;5,"",IF(Stammdaten!S20="X",Kabelgebühren!$N$11,""))</f>
        <v/>
      </c>
      <c r="I250" s="49" t="str">
        <f>IF(E19&lt;&gt;6,"",IF(Stammdaten!S20="X",Kabelgebühren!$N$12,""))</f>
        <v/>
      </c>
      <c r="J250" s="49" t="str">
        <f>IF(E19&lt;&gt;7,"",IF(Stammdaten!S20="X",Kabelgebühren!$N$13,""))</f>
        <v/>
      </c>
      <c r="K250" s="49" t="str">
        <f>IF(E19&lt;&gt;8,"",IF(Stammdaten!S20="X",Kabelgebühren!$N$14,""))</f>
        <v/>
      </c>
      <c r="L250" s="49" t="str">
        <f>IF(E19&lt;&gt;9,"",IF(Stammdaten!S20="X",Kabelgebühren!$N$15,""))</f>
        <v/>
      </c>
      <c r="M250" s="49" t="str">
        <f>IF(E19&lt;&gt;10,"",IF(Stammdaten!S20="X",Kabelgebühren!$N$16,""))</f>
        <v/>
      </c>
      <c r="N250" s="43">
        <f t="shared" si="74"/>
        <v>0</v>
      </c>
      <c r="O250" s="43"/>
      <c r="P250" s="43" t="str">
        <f t="shared" si="75"/>
        <v/>
      </c>
      <c r="Q250" s="43" t="str">
        <f t="shared" si="76"/>
        <v/>
      </c>
      <c r="R250" s="43" t="str">
        <f t="shared" si="77"/>
        <v/>
      </c>
      <c r="S250" s="43" t="str">
        <f t="shared" si="78"/>
        <v/>
      </c>
      <c r="T250" s="43" t="str">
        <f t="shared" si="79"/>
        <v/>
      </c>
      <c r="U250" s="43" t="str">
        <f t="shared" si="80"/>
        <v/>
      </c>
      <c r="V250" s="43" t="str">
        <f t="shared" si="81"/>
        <v/>
      </c>
      <c r="W250" s="43" t="str">
        <f t="shared" si="82"/>
        <v/>
      </c>
      <c r="X250" s="43" t="str">
        <f t="shared" si="83"/>
        <v/>
      </c>
      <c r="Y250" s="43" t="str">
        <f t="shared" si="84"/>
        <v/>
      </c>
      <c r="Z250" s="43"/>
      <c r="AA250" s="48">
        <f t="shared" si="85"/>
        <v>0</v>
      </c>
      <c r="AB250" s="43">
        <v>12</v>
      </c>
      <c r="AC250" s="43"/>
      <c r="AD250" s="43"/>
      <c r="AE250" s="43"/>
      <c r="AF250" s="43"/>
      <c r="AG250" s="43"/>
      <c r="AH250" s="43"/>
      <c r="AI250" s="43"/>
      <c r="AJ250" s="43"/>
      <c r="AK250" s="43"/>
      <c r="AL250" s="43"/>
      <c r="AM250" s="43"/>
      <c r="AN250" s="43"/>
      <c r="AO250" s="43"/>
      <c r="AP250" s="43"/>
      <c r="AQ250" s="43"/>
      <c r="AR250" s="43"/>
      <c r="AS250" s="43"/>
      <c r="AT250" s="43"/>
      <c r="AU250" s="43"/>
      <c r="AV250" s="43"/>
      <c r="AW250" s="43"/>
      <c r="AX250" s="43"/>
      <c r="AY250" s="43"/>
      <c r="AZ250" s="43"/>
      <c r="BA250" s="43"/>
      <c r="BB250" s="43"/>
      <c r="BC250" s="43"/>
      <c r="BD250" s="43"/>
      <c r="BE250" s="43"/>
      <c r="BF250" s="43"/>
      <c r="BG250" s="43"/>
      <c r="BH250" s="43"/>
      <c r="BI250" s="43"/>
      <c r="BJ250" s="43"/>
      <c r="BK250" s="43"/>
      <c r="BL250" s="43"/>
      <c r="BM250" s="43"/>
      <c r="BN250" s="43"/>
      <c r="BO250" s="43"/>
      <c r="BP250" s="43"/>
      <c r="BQ250" s="43"/>
      <c r="BR250" s="43"/>
      <c r="BS250" s="43"/>
      <c r="BT250" s="43"/>
      <c r="BU250" s="43"/>
      <c r="BV250" s="43"/>
      <c r="BW250" s="43"/>
      <c r="BX250" s="43"/>
      <c r="BY250" s="43"/>
      <c r="BZ250" s="43"/>
      <c r="CA250" s="43"/>
      <c r="CB250" s="43"/>
      <c r="CC250" s="43"/>
      <c r="CD250" s="43"/>
      <c r="CE250" s="43"/>
      <c r="CF250" s="43"/>
      <c r="CG250" s="43"/>
      <c r="CH250" s="43"/>
      <c r="CI250" s="43"/>
      <c r="CJ250" s="43"/>
      <c r="CK250" s="43"/>
      <c r="CL250" s="43"/>
      <c r="CM250" s="43"/>
      <c r="CN250" s="43"/>
      <c r="CO250" s="43"/>
      <c r="CP250" s="43"/>
      <c r="CQ250" s="43"/>
      <c r="CR250" s="43"/>
      <c r="CS250" s="43"/>
      <c r="CT250" s="43"/>
      <c r="CU250" s="43"/>
      <c r="CV250" s="43"/>
      <c r="CW250" s="43"/>
      <c r="CX250" s="43"/>
      <c r="CY250" s="43"/>
      <c r="CZ250" s="43"/>
      <c r="DA250" s="43"/>
      <c r="DB250" s="43"/>
      <c r="DC250" s="43"/>
      <c r="DD250" s="43"/>
      <c r="DE250" s="43"/>
      <c r="DF250" s="43"/>
      <c r="DG250" s="43"/>
      <c r="DH250" s="43"/>
      <c r="DI250" s="43"/>
      <c r="DJ250" s="43"/>
      <c r="DK250" s="43"/>
      <c r="DL250" s="43"/>
      <c r="DM250" s="43"/>
    </row>
    <row r="251" spans="1:117" hidden="1" x14ac:dyDescent="0.2">
      <c r="A251" s="43"/>
      <c r="B251" s="43"/>
      <c r="C251" s="43"/>
      <c r="D251" s="49" t="str">
        <f>IF(E20&lt;&gt;1,"",IF(Stammdaten!S21="X",Kabelgebühren!$N$7,""))</f>
        <v/>
      </c>
      <c r="E251" s="49" t="str">
        <f>IF(E20&lt;&gt;2,"",IF(Stammdaten!S21="X",Kabelgebühren!$N$8,""))</f>
        <v/>
      </c>
      <c r="F251" s="49" t="str">
        <f>IF(E20&lt;&gt;3,"",IF(Stammdaten!S21="X",Kabelgebühren!$N$9,""))</f>
        <v/>
      </c>
      <c r="G251" s="49" t="str">
        <f>IF(E20&lt;&gt;4,"",IF(Stammdaten!S21="X",Kabelgebühren!$N$10,""))</f>
        <v/>
      </c>
      <c r="H251" s="49" t="str">
        <f>IF(E20&lt;&gt;5,"",IF(Stammdaten!S21="X",Kabelgebühren!$N$11,""))</f>
        <v/>
      </c>
      <c r="I251" s="49" t="str">
        <f>IF(E20&lt;&gt;6,"",IF(Stammdaten!S21="X",Kabelgebühren!$N$12,""))</f>
        <v/>
      </c>
      <c r="J251" s="49" t="str">
        <f>IF(E20&lt;&gt;7,"",IF(Stammdaten!S21="X",Kabelgebühren!$N$13,""))</f>
        <v/>
      </c>
      <c r="K251" s="49" t="str">
        <f>IF(E20&lt;&gt;8,"",IF(Stammdaten!S21="X",Kabelgebühren!$N$14,""))</f>
        <v/>
      </c>
      <c r="L251" s="49" t="str">
        <f>IF(E20&lt;&gt;9,"",IF(Stammdaten!S21="X",Kabelgebühren!$N$15,""))</f>
        <v/>
      </c>
      <c r="M251" s="49" t="str">
        <f>IF(E20&lt;&gt;10,"",IF(Stammdaten!S21="X",Kabelgebühren!$N$16,""))</f>
        <v/>
      </c>
      <c r="N251" s="43">
        <f t="shared" si="74"/>
        <v>0</v>
      </c>
      <c r="O251" s="43"/>
      <c r="P251" s="43" t="str">
        <f t="shared" si="75"/>
        <v/>
      </c>
      <c r="Q251" s="43" t="str">
        <f t="shared" si="76"/>
        <v/>
      </c>
      <c r="R251" s="43" t="str">
        <f t="shared" si="77"/>
        <v/>
      </c>
      <c r="S251" s="43" t="str">
        <f t="shared" si="78"/>
        <v/>
      </c>
      <c r="T251" s="43" t="str">
        <f t="shared" si="79"/>
        <v/>
      </c>
      <c r="U251" s="43" t="str">
        <f t="shared" si="80"/>
        <v/>
      </c>
      <c r="V251" s="43" t="str">
        <f t="shared" si="81"/>
        <v/>
      </c>
      <c r="W251" s="43" t="str">
        <f t="shared" si="82"/>
        <v/>
      </c>
      <c r="X251" s="43" t="str">
        <f t="shared" si="83"/>
        <v/>
      </c>
      <c r="Y251" s="43" t="str">
        <f t="shared" si="84"/>
        <v/>
      </c>
      <c r="Z251" s="43"/>
      <c r="AA251" s="48">
        <f t="shared" si="85"/>
        <v>0</v>
      </c>
      <c r="AB251" s="43">
        <v>13</v>
      </c>
      <c r="AC251" s="43"/>
      <c r="AD251" s="43"/>
      <c r="AE251" s="43"/>
      <c r="AF251" s="43"/>
      <c r="AG251" s="43"/>
      <c r="AH251" s="43"/>
      <c r="AI251" s="43"/>
      <c r="AJ251" s="43"/>
      <c r="AK251" s="43"/>
      <c r="AL251" s="43"/>
      <c r="AM251" s="43"/>
      <c r="AN251" s="43"/>
      <c r="AO251" s="43"/>
      <c r="AP251" s="43"/>
      <c r="AQ251" s="43"/>
      <c r="AR251" s="43"/>
      <c r="AS251" s="43"/>
      <c r="AT251" s="43"/>
      <c r="AU251" s="43"/>
      <c r="AV251" s="43"/>
      <c r="AW251" s="43"/>
      <c r="AX251" s="43"/>
      <c r="AY251" s="43"/>
      <c r="AZ251" s="43"/>
      <c r="BA251" s="43"/>
      <c r="BB251" s="43"/>
      <c r="BC251" s="43"/>
      <c r="BD251" s="43"/>
      <c r="BE251" s="43"/>
      <c r="BF251" s="43"/>
      <c r="BG251" s="43"/>
      <c r="BH251" s="43"/>
      <c r="BI251" s="43"/>
      <c r="BJ251" s="43"/>
      <c r="BK251" s="43"/>
      <c r="BL251" s="43"/>
      <c r="BM251" s="43"/>
      <c r="BN251" s="43"/>
      <c r="BO251" s="43"/>
      <c r="BP251" s="43"/>
      <c r="BQ251" s="43"/>
      <c r="BR251" s="43"/>
      <c r="BS251" s="43"/>
      <c r="BT251" s="43"/>
      <c r="BU251" s="43"/>
      <c r="BV251" s="43"/>
      <c r="BW251" s="43"/>
      <c r="BX251" s="43"/>
      <c r="BY251" s="43"/>
      <c r="BZ251" s="43"/>
      <c r="CA251" s="43"/>
      <c r="CB251" s="43"/>
      <c r="CC251" s="43"/>
      <c r="CD251" s="43"/>
      <c r="CE251" s="43"/>
      <c r="CF251" s="43"/>
      <c r="CG251" s="43"/>
      <c r="CH251" s="43"/>
      <c r="CI251" s="43"/>
      <c r="CJ251" s="43"/>
      <c r="CK251" s="43"/>
      <c r="CL251" s="43"/>
      <c r="CM251" s="43"/>
      <c r="CN251" s="43"/>
      <c r="CO251" s="43"/>
      <c r="CP251" s="43"/>
      <c r="CQ251" s="43"/>
      <c r="CR251" s="43"/>
      <c r="CS251" s="43"/>
      <c r="CT251" s="43"/>
      <c r="CU251" s="43"/>
      <c r="CV251" s="43"/>
      <c r="CW251" s="43"/>
      <c r="CX251" s="43"/>
      <c r="CY251" s="43"/>
      <c r="CZ251" s="43"/>
      <c r="DA251" s="43"/>
      <c r="DB251" s="43"/>
      <c r="DC251" s="43"/>
      <c r="DD251" s="43"/>
      <c r="DE251" s="43"/>
      <c r="DF251" s="43"/>
      <c r="DG251" s="43"/>
      <c r="DH251" s="43"/>
      <c r="DI251" s="43"/>
      <c r="DJ251" s="43"/>
      <c r="DK251" s="43"/>
      <c r="DL251" s="43"/>
      <c r="DM251" s="43"/>
    </row>
    <row r="252" spans="1:117" hidden="1" x14ac:dyDescent="0.2">
      <c r="A252" s="43"/>
      <c r="B252" s="43"/>
      <c r="C252" s="43"/>
      <c r="D252" s="49" t="str">
        <f>IF(E21&lt;&gt;1,"",IF(Stammdaten!S22="X",Kabelgebühren!$N$7,""))</f>
        <v/>
      </c>
      <c r="E252" s="49" t="str">
        <f>IF(E21&lt;&gt;2,"",IF(Stammdaten!S22="X",Kabelgebühren!$N$8,""))</f>
        <v/>
      </c>
      <c r="F252" s="49" t="str">
        <f>IF(E21&lt;&gt;3,"",IF(Stammdaten!S22="X",Kabelgebühren!$N$9,""))</f>
        <v/>
      </c>
      <c r="G252" s="49" t="str">
        <f>IF(E21&lt;&gt;4,"",IF(Stammdaten!S22="X",Kabelgebühren!$N$10,""))</f>
        <v/>
      </c>
      <c r="H252" s="49" t="str">
        <f>IF(E21&lt;&gt;5,"",IF(Stammdaten!S22="X",Kabelgebühren!$N$11,""))</f>
        <v/>
      </c>
      <c r="I252" s="49" t="str">
        <f>IF(E21&lt;&gt;6,"",IF(Stammdaten!S22="X",Kabelgebühren!$N$12,""))</f>
        <v/>
      </c>
      <c r="J252" s="49" t="str">
        <f>IF(E21&lt;&gt;7,"",IF(Stammdaten!S22="X",Kabelgebühren!$N$13,""))</f>
        <v/>
      </c>
      <c r="K252" s="49" t="str">
        <f>IF(E21&lt;&gt;8,"",IF(Stammdaten!S22="X",Kabelgebühren!$N$14,""))</f>
        <v/>
      </c>
      <c r="L252" s="49" t="str">
        <f>IF(E21&lt;&gt;9,"",IF(Stammdaten!S22="X",Kabelgebühren!$N$15,""))</f>
        <v/>
      </c>
      <c r="M252" s="49" t="str">
        <f>IF(E21&lt;&gt;10,"",IF(Stammdaten!S22="X",Kabelgebühren!$N$16,""))</f>
        <v/>
      </c>
      <c r="N252" s="43">
        <f t="shared" si="74"/>
        <v>0</v>
      </c>
      <c r="O252" s="43"/>
      <c r="P252" s="43" t="str">
        <f t="shared" si="75"/>
        <v/>
      </c>
      <c r="Q252" s="43" t="str">
        <f t="shared" si="76"/>
        <v/>
      </c>
      <c r="R252" s="43" t="str">
        <f t="shared" si="77"/>
        <v/>
      </c>
      <c r="S252" s="43" t="str">
        <f t="shared" si="78"/>
        <v/>
      </c>
      <c r="T252" s="43" t="str">
        <f t="shared" si="79"/>
        <v/>
      </c>
      <c r="U252" s="43" t="str">
        <f t="shared" si="80"/>
        <v/>
      </c>
      <c r="V252" s="43" t="str">
        <f t="shared" si="81"/>
        <v/>
      </c>
      <c r="W252" s="43" t="str">
        <f t="shared" si="82"/>
        <v/>
      </c>
      <c r="X252" s="43" t="str">
        <f t="shared" si="83"/>
        <v/>
      </c>
      <c r="Y252" s="43" t="str">
        <f t="shared" si="84"/>
        <v/>
      </c>
      <c r="Z252" s="43"/>
      <c r="AA252" s="48">
        <f t="shared" si="85"/>
        <v>0</v>
      </c>
      <c r="AB252" s="43">
        <v>14</v>
      </c>
      <c r="AC252" s="43"/>
      <c r="AD252" s="43"/>
      <c r="AE252" s="43"/>
      <c r="AF252" s="43"/>
      <c r="AG252" s="43"/>
      <c r="AH252" s="43"/>
      <c r="AI252" s="43"/>
      <c r="AJ252" s="43"/>
      <c r="AK252" s="43"/>
      <c r="AL252" s="43"/>
      <c r="AM252" s="43"/>
      <c r="AN252" s="43"/>
      <c r="AO252" s="43"/>
      <c r="AP252" s="43"/>
      <c r="AQ252" s="43"/>
      <c r="AR252" s="43"/>
      <c r="AS252" s="43"/>
      <c r="AT252" s="43"/>
      <c r="AU252" s="43"/>
      <c r="AV252" s="43"/>
      <c r="AW252" s="43"/>
      <c r="AX252" s="43"/>
      <c r="AY252" s="43"/>
      <c r="AZ252" s="43"/>
      <c r="BA252" s="43"/>
      <c r="BB252" s="43"/>
      <c r="BC252" s="43"/>
      <c r="BD252" s="43"/>
      <c r="BE252" s="43"/>
      <c r="BF252" s="43"/>
      <c r="BG252" s="43"/>
      <c r="BH252" s="43"/>
      <c r="BI252" s="43"/>
      <c r="BJ252" s="43"/>
      <c r="BK252" s="43"/>
      <c r="BL252" s="43"/>
      <c r="BM252" s="43"/>
      <c r="BN252" s="43"/>
      <c r="BO252" s="43"/>
      <c r="BP252" s="43"/>
      <c r="BQ252" s="43"/>
      <c r="BR252" s="43"/>
      <c r="BS252" s="43"/>
      <c r="BT252" s="43"/>
      <c r="BU252" s="43"/>
      <c r="BV252" s="43"/>
      <c r="BW252" s="43"/>
      <c r="BX252" s="43"/>
      <c r="BY252" s="43"/>
      <c r="BZ252" s="43"/>
      <c r="CA252" s="43"/>
      <c r="CB252" s="43"/>
      <c r="CC252" s="43"/>
      <c r="CD252" s="43"/>
      <c r="CE252" s="43"/>
      <c r="CF252" s="43"/>
      <c r="CG252" s="43"/>
      <c r="CH252" s="43"/>
      <c r="CI252" s="43"/>
      <c r="CJ252" s="43"/>
      <c r="CK252" s="43"/>
      <c r="CL252" s="43"/>
      <c r="CM252" s="43"/>
      <c r="CN252" s="43"/>
      <c r="CO252" s="43"/>
      <c r="CP252" s="43"/>
      <c r="CQ252" s="43"/>
      <c r="CR252" s="43"/>
      <c r="CS252" s="43"/>
      <c r="CT252" s="43"/>
      <c r="CU252" s="43"/>
      <c r="CV252" s="43"/>
      <c r="CW252" s="43"/>
      <c r="CX252" s="43"/>
      <c r="CY252" s="43"/>
      <c r="CZ252" s="43"/>
      <c r="DA252" s="43"/>
      <c r="DB252" s="43"/>
      <c r="DC252" s="43"/>
      <c r="DD252" s="43"/>
      <c r="DE252" s="43"/>
      <c r="DF252" s="43"/>
      <c r="DG252" s="43"/>
      <c r="DH252" s="43"/>
      <c r="DI252" s="43"/>
      <c r="DJ252" s="43"/>
      <c r="DK252" s="43"/>
      <c r="DL252" s="43"/>
      <c r="DM252" s="43"/>
    </row>
    <row r="253" spans="1:117" hidden="1" x14ac:dyDescent="0.2">
      <c r="A253" s="43"/>
      <c r="B253" s="43"/>
      <c r="C253" s="43"/>
      <c r="D253" s="49" t="str">
        <f>IF(E22&lt;&gt;1,"",IF(Stammdaten!S23="X",Kabelgebühren!$N$7,""))</f>
        <v/>
      </c>
      <c r="E253" s="49" t="str">
        <f>IF(E22&lt;&gt;2,"",IF(Stammdaten!S23="X",Kabelgebühren!$N$8,""))</f>
        <v/>
      </c>
      <c r="F253" s="49" t="str">
        <f>IF(E22&lt;&gt;3,"",IF(Stammdaten!S23="X",Kabelgebühren!$N$9,""))</f>
        <v/>
      </c>
      <c r="G253" s="49" t="str">
        <f>IF(E22&lt;&gt;4,"",IF(Stammdaten!S23="X",Kabelgebühren!$N$10,""))</f>
        <v/>
      </c>
      <c r="H253" s="49" t="str">
        <f>IF(E22&lt;&gt;5,"",IF(Stammdaten!S23="X",Kabelgebühren!$N$11,""))</f>
        <v/>
      </c>
      <c r="I253" s="49" t="str">
        <f>IF(E22&lt;&gt;6,"",IF(Stammdaten!S23="X",Kabelgebühren!$N$12,""))</f>
        <v/>
      </c>
      <c r="J253" s="49" t="str">
        <f>IF(E22&lt;&gt;7,"",IF(Stammdaten!S23="X",Kabelgebühren!$N$13,""))</f>
        <v/>
      </c>
      <c r="K253" s="49" t="str">
        <f>IF(E22&lt;&gt;8,"",IF(Stammdaten!S23="X",Kabelgebühren!$N$14,""))</f>
        <v/>
      </c>
      <c r="L253" s="49" t="str">
        <f>IF(E22&lt;&gt;9,"",IF(Stammdaten!S23="X",Kabelgebühren!$N$15,""))</f>
        <v/>
      </c>
      <c r="M253" s="49" t="str">
        <f>IF(E22&lt;&gt;10,"",IF(Stammdaten!S23="X",Kabelgebühren!$N$16,""))</f>
        <v/>
      </c>
      <c r="N253" s="43">
        <f t="shared" si="74"/>
        <v>0</v>
      </c>
      <c r="O253" s="43"/>
      <c r="P253" s="43" t="str">
        <f t="shared" si="75"/>
        <v/>
      </c>
      <c r="Q253" s="43" t="str">
        <f t="shared" si="76"/>
        <v/>
      </c>
      <c r="R253" s="43" t="str">
        <f t="shared" si="77"/>
        <v/>
      </c>
      <c r="S253" s="43" t="str">
        <f t="shared" si="78"/>
        <v/>
      </c>
      <c r="T253" s="43" t="str">
        <f t="shared" si="79"/>
        <v/>
      </c>
      <c r="U253" s="43" t="str">
        <f t="shared" si="80"/>
        <v/>
      </c>
      <c r="V253" s="43" t="str">
        <f t="shared" si="81"/>
        <v/>
      </c>
      <c r="W253" s="43" t="str">
        <f t="shared" si="82"/>
        <v/>
      </c>
      <c r="X253" s="43" t="str">
        <f t="shared" si="83"/>
        <v/>
      </c>
      <c r="Y253" s="43" t="str">
        <f t="shared" si="84"/>
        <v/>
      </c>
      <c r="Z253" s="43"/>
      <c r="AA253" s="48">
        <f t="shared" si="85"/>
        <v>0</v>
      </c>
      <c r="AB253" s="43">
        <v>15</v>
      </c>
      <c r="AC253" s="43"/>
      <c r="AD253" s="43"/>
      <c r="AE253" s="43"/>
      <c r="AF253" s="43"/>
      <c r="AG253" s="43"/>
      <c r="AH253" s="43"/>
      <c r="AI253" s="43"/>
      <c r="AJ253" s="43"/>
      <c r="AK253" s="43"/>
      <c r="AL253" s="43"/>
      <c r="AM253" s="43"/>
      <c r="AN253" s="43"/>
      <c r="AO253" s="43"/>
      <c r="AP253" s="43"/>
      <c r="AQ253" s="43"/>
      <c r="AR253" s="43"/>
      <c r="AS253" s="43"/>
      <c r="AT253" s="43"/>
      <c r="AU253" s="43"/>
      <c r="AV253" s="43"/>
      <c r="AW253" s="43"/>
      <c r="AX253" s="43"/>
      <c r="AY253" s="43"/>
      <c r="AZ253" s="43"/>
      <c r="BA253" s="43"/>
      <c r="BB253" s="43"/>
      <c r="BC253" s="43"/>
      <c r="BD253" s="43"/>
      <c r="BE253" s="43"/>
      <c r="BF253" s="43"/>
      <c r="BG253" s="43"/>
      <c r="BH253" s="43"/>
      <c r="BI253" s="43"/>
      <c r="BJ253" s="43"/>
      <c r="BK253" s="43"/>
      <c r="BL253" s="43"/>
      <c r="BM253" s="43"/>
      <c r="BN253" s="43"/>
      <c r="BO253" s="43"/>
      <c r="BP253" s="43"/>
      <c r="BQ253" s="43"/>
      <c r="BR253" s="43"/>
      <c r="BS253" s="43"/>
      <c r="BT253" s="43"/>
      <c r="BU253" s="43"/>
      <c r="BV253" s="43"/>
      <c r="BW253" s="43"/>
      <c r="BX253" s="43"/>
      <c r="BY253" s="43"/>
      <c r="BZ253" s="43"/>
      <c r="CA253" s="43"/>
      <c r="CB253" s="43"/>
      <c r="CC253" s="43"/>
      <c r="CD253" s="43"/>
      <c r="CE253" s="43"/>
      <c r="CF253" s="43"/>
      <c r="CG253" s="43"/>
      <c r="CH253" s="43"/>
      <c r="CI253" s="43"/>
      <c r="CJ253" s="43"/>
      <c r="CK253" s="43"/>
      <c r="CL253" s="43"/>
      <c r="CM253" s="43"/>
      <c r="CN253" s="43"/>
      <c r="CO253" s="43"/>
      <c r="CP253" s="43"/>
      <c r="CQ253" s="43"/>
      <c r="CR253" s="43"/>
      <c r="CS253" s="43"/>
      <c r="CT253" s="43"/>
      <c r="CU253" s="43"/>
      <c r="CV253" s="43"/>
      <c r="CW253" s="43"/>
      <c r="CX253" s="43"/>
      <c r="CY253" s="43"/>
      <c r="CZ253" s="43"/>
      <c r="DA253" s="43"/>
      <c r="DB253" s="43"/>
      <c r="DC253" s="43"/>
      <c r="DD253" s="43"/>
      <c r="DE253" s="43"/>
      <c r="DF253" s="43"/>
      <c r="DG253" s="43"/>
      <c r="DH253" s="43"/>
      <c r="DI253" s="43"/>
      <c r="DJ253" s="43"/>
      <c r="DK253" s="43"/>
      <c r="DL253" s="43"/>
      <c r="DM253" s="43"/>
    </row>
    <row r="254" spans="1:117" hidden="1" x14ac:dyDescent="0.2">
      <c r="A254" s="43"/>
      <c r="B254" s="43"/>
      <c r="C254" s="43"/>
      <c r="D254" s="49" t="str">
        <f>IF(E23&lt;&gt;1,"",IF(Stammdaten!S24="X",Kabelgebühren!$N$7,""))</f>
        <v/>
      </c>
      <c r="E254" s="49" t="str">
        <f>IF(E23&lt;&gt;2,"",IF(Stammdaten!S24="X",Kabelgebühren!$N$8,""))</f>
        <v/>
      </c>
      <c r="F254" s="49" t="str">
        <f>IF(E23&lt;&gt;3,"",IF(Stammdaten!S24="X",Kabelgebühren!$N$9,""))</f>
        <v/>
      </c>
      <c r="G254" s="49" t="str">
        <f>IF(E23&lt;&gt;4,"",IF(Stammdaten!S24="X",Kabelgebühren!$N$10,""))</f>
        <v/>
      </c>
      <c r="H254" s="49" t="str">
        <f>IF(E23&lt;&gt;5,"",IF(Stammdaten!S24="X",Kabelgebühren!$N$11,""))</f>
        <v/>
      </c>
      <c r="I254" s="49" t="str">
        <f>IF(E23&lt;&gt;6,"",IF(Stammdaten!S24="X",Kabelgebühren!$N$12,""))</f>
        <v/>
      </c>
      <c r="J254" s="49" t="str">
        <f>IF(E23&lt;&gt;7,"",IF(Stammdaten!S24="X",Kabelgebühren!$N$13,""))</f>
        <v/>
      </c>
      <c r="K254" s="49" t="str">
        <f>IF(E23&lt;&gt;8,"",IF(Stammdaten!S24="X",Kabelgebühren!$N$14,""))</f>
        <v/>
      </c>
      <c r="L254" s="49" t="str">
        <f>IF(E23&lt;&gt;9,"",IF(Stammdaten!S24="X",Kabelgebühren!$N$15,""))</f>
        <v/>
      </c>
      <c r="M254" s="49" t="str">
        <f>IF(E23&lt;&gt;10,"",IF(Stammdaten!S24="X",Kabelgebühren!$N$16,""))</f>
        <v/>
      </c>
      <c r="N254" s="43">
        <f t="shared" si="74"/>
        <v>0</v>
      </c>
      <c r="O254" s="43"/>
      <c r="P254" s="43" t="str">
        <f t="shared" si="75"/>
        <v/>
      </c>
      <c r="Q254" s="43" t="str">
        <f t="shared" si="76"/>
        <v/>
      </c>
      <c r="R254" s="43" t="str">
        <f t="shared" si="77"/>
        <v/>
      </c>
      <c r="S254" s="43" t="str">
        <f t="shared" si="78"/>
        <v/>
      </c>
      <c r="T254" s="43" t="str">
        <f t="shared" si="79"/>
        <v/>
      </c>
      <c r="U254" s="43" t="str">
        <f t="shared" si="80"/>
        <v/>
      </c>
      <c r="V254" s="43" t="str">
        <f t="shared" si="81"/>
        <v/>
      </c>
      <c r="W254" s="43" t="str">
        <f t="shared" si="82"/>
        <v/>
      </c>
      <c r="X254" s="43" t="str">
        <f t="shared" si="83"/>
        <v/>
      </c>
      <c r="Y254" s="43" t="str">
        <f t="shared" si="84"/>
        <v/>
      </c>
      <c r="Z254" s="43"/>
      <c r="AA254" s="48">
        <f t="shared" si="85"/>
        <v>0</v>
      </c>
      <c r="AB254" s="43">
        <v>16</v>
      </c>
      <c r="AC254" s="43"/>
      <c r="AD254" s="43"/>
      <c r="AE254" s="43"/>
      <c r="AF254" s="43"/>
      <c r="AG254" s="43"/>
      <c r="AH254" s="43"/>
      <c r="AI254" s="43"/>
      <c r="AJ254" s="43"/>
      <c r="AK254" s="43"/>
      <c r="AL254" s="43"/>
      <c r="AM254" s="43"/>
      <c r="AN254" s="43"/>
      <c r="AO254" s="43"/>
      <c r="AP254" s="43"/>
      <c r="AQ254" s="43"/>
      <c r="AR254" s="43"/>
      <c r="AS254" s="43"/>
      <c r="AT254" s="43"/>
      <c r="AU254" s="43"/>
      <c r="AV254" s="43"/>
      <c r="AW254" s="43"/>
      <c r="AX254" s="43"/>
      <c r="AY254" s="43"/>
      <c r="AZ254" s="43"/>
      <c r="BA254" s="43"/>
      <c r="BB254" s="43"/>
      <c r="BC254" s="43"/>
      <c r="BD254" s="43"/>
      <c r="BE254" s="43"/>
      <c r="BF254" s="43"/>
      <c r="BG254" s="43"/>
      <c r="BH254" s="43"/>
      <c r="BI254" s="43"/>
      <c r="BJ254" s="43"/>
      <c r="BK254" s="43"/>
      <c r="BL254" s="43"/>
      <c r="BM254" s="43"/>
      <c r="BN254" s="43"/>
      <c r="BO254" s="43"/>
      <c r="BP254" s="43"/>
      <c r="BQ254" s="43"/>
      <c r="BR254" s="43"/>
      <c r="BS254" s="43"/>
      <c r="BT254" s="43"/>
      <c r="BU254" s="43"/>
      <c r="BV254" s="43"/>
      <c r="BW254" s="43"/>
      <c r="BX254" s="43"/>
      <c r="BY254" s="43"/>
      <c r="BZ254" s="43"/>
      <c r="CA254" s="43"/>
      <c r="CB254" s="43"/>
      <c r="CC254" s="43"/>
      <c r="CD254" s="43"/>
      <c r="CE254" s="43"/>
      <c r="CF254" s="43"/>
      <c r="CG254" s="43"/>
      <c r="CH254" s="43"/>
      <c r="CI254" s="43"/>
      <c r="CJ254" s="43"/>
      <c r="CK254" s="43"/>
      <c r="CL254" s="43"/>
      <c r="CM254" s="43"/>
      <c r="CN254" s="43"/>
      <c r="CO254" s="43"/>
      <c r="CP254" s="43"/>
      <c r="CQ254" s="43"/>
      <c r="CR254" s="43"/>
      <c r="CS254" s="43"/>
      <c r="CT254" s="43"/>
      <c r="CU254" s="43"/>
      <c r="CV254" s="43"/>
      <c r="CW254" s="43"/>
      <c r="CX254" s="43"/>
      <c r="CY254" s="43"/>
      <c r="CZ254" s="43"/>
      <c r="DA254" s="43"/>
      <c r="DB254" s="43"/>
      <c r="DC254" s="43"/>
      <c r="DD254" s="43"/>
      <c r="DE254" s="43"/>
      <c r="DF254" s="43"/>
      <c r="DG254" s="43"/>
      <c r="DH254" s="43"/>
      <c r="DI254" s="43"/>
      <c r="DJ254" s="43"/>
      <c r="DK254" s="43"/>
      <c r="DL254" s="43"/>
      <c r="DM254" s="43"/>
    </row>
    <row r="255" spans="1:117" hidden="1" x14ac:dyDescent="0.2">
      <c r="A255" s="43"/>
      <c r="B255" s="43"/>
      <c r="C255" s="43"/>
      <c r="D255" s="49" t="str">
        <f>IF(E24&lt;&gt;1,"",IF(Stammdaten!S25="X",Kabelgebühren!$N$7,""))</f>
        <v/>
      </c>
      <c r="E255" s="49" t="str">
        <f>IF(E24&lt;&gt;2,"",IF(Stammdaten!S25="X",Kabelgebühren!$N$8,""))</f>
        <v/>
      </c>
      <c r="F255" s="49" t="str">
        <f>IF(E24&lt;&gt;3,"",IF(Stammdaten!S25="X",Kabelgebühren!$N$9,""))</f>
        <v/>
      </c>
      <c r="G255" s="49" t="str">
        <f>IF(E24&lt;&gt;4,"",IF(Stammdaten!S25="X",Kabelgebühren!$N$10,""))</f>
        <v/>
      </c>
      <c r="H255" s="49" t="str">
        <f>IF(E24&lt;&gt;5,"",IF(Stammdaten!S25="X",Kabelgebühren!$N$11,""))</f>
        <v/>
      </c>
      <c r="I255" s="49" t="str">
        <f>IF(E24&lt;&gt;6,"",IF(Stammdaten!S25="X",Kabelgebühren!$N$12,""))</f>
        <v/>
      </c>
      <c r="J255" s="49" t="str">
        <f>IF(E24&lt;&gt;7,"",IF(Stammdaten!S25="X",Kabelgebühren!$N$13,""))</f>
        <v/>
      </c>
      <c r="K255" s="49" t="str">
        <f>IF(E24&lt;&gt;8,"",IF(Stammdaten!S25="X",Kabelgebühren!$N$14,""))</f>
        <v/>
      </c>
      <c r="L255" s="49" t="str">
        <f>IF(E24&lt;&gt;9,"",IF(Stammdaten!S25="X",Kabelgebühren!$N$15,""))</f>
        <v/>
      </c>
      <c r="M255" s="49" t="str">
        <f>IF(E24&lt;&gt;10,"",IF(Stammdaten!S25="X",Kabelgebühren!$N$16,""))</f>
        <v/>
      </c>
      <c r="N255" s="43">
        <f t="shared" si="74"/>
        <v>0</v>
      </c>
      <c r="O255" s="43"/>
      <c r="P255" s="43" t="str">
        <f t="shared" si="75"/>
        <v/>
      </c>
      <c r="Q255" s="43" t="str">
        <f t="shared" si="76"/>
        <v/>
      </c>
      <c r="R255" s="43" t="str">
        <f t="shared" si="77"/>
        <v/>
      </c>
      <c r="S255" s="43" t="str">
        <f t="shared" si="78"/>
        <v/>
      </c>
      <c r="T255" s="43" t="str">
        <f t="shared" si="79"/>
        <v/>
      </c>
      <c r="U255" s="43" t="str">
        <f t="shared" si="80"/>
        <v/>
      </c>
      <c r="V255" s="43" t="str">
        <f t="shared" si="81"/>
        <v/>
      </c>
      <c r="W255" s="43" t="str">
        <f t="shared" si="82"/>
        <v/>
      </c>
      <c r="X255" s="43" t="str">
        <f t="shared" si="83"/>
        <v/>
      </c>
      <c r="Y255" s="43" t="str">
        <f t="shared" si="84"/>
        <v/>
      </c>
      <c r="Z255" s="43"/>
      <c r="AA255" s="48">
        <f t="shared" si="85"/>
        <v>0</v>
      </c>
      <c r="AB255" s="43">
        <v>17</v>
      </c>
      <c r="AC255" s="43"/>
      <c r="AD255" s="43"/>
      <c r="AE255" s="43"/>
      <c r="AF255" s="43"/>
      <c r="AG255" s="43"/>
      <c r="AH255" s="43"/>
      <c r="AI255" s="43"/>
      <c r="AJ255" s="43"/>
      <c r="AK255" s="43"/>
      <c r="AL255" s="43"/>
      <c r="AM255" s="43"/>
      <c r="AN255" s="43"/>
      <c r="AO255" s="43"/>
      <c r="AP255" s="43"/>
      <c r="AQ255" s="43"/>
      <c r="AR255" s="43"/>
      <c r="AS255" s="43"/>
      <c r="AT255" s="43"/>
      <c r="AU255" s="43"/>
      <c r="AV255" s="43"/>
      <c r="AW255" s="43"/>
      <c r="AX255" s="43"/>
      <c r="AY255" s="43"/>
      <c r="AZ255" s="43"/>
      <c r="BA255" s="43"/>
      <c r="BB255" s="43"/>
      <c r="BC255" s="43"/>
      <c r="BD255" s="43"/>
      <c r="BE255" s="43"/>
      <c r="BF255" s="43"/>
      <c r="BG255" s="43"/>
      <c r="BH255" s="43"/>
      <c r="BI255" s="43"/>
      <c r="BJ255" s="43"/>
      <c r="BK255" s="43"/>
      <c r="BL255" s="43"/>
      <c r="BM255" s="43"/>
      <c r="BN255" s="43"/>
      <c r="BO255" s="43"/>
      <c r="BP255" s="43"/>
      <c r="BQ255" s="43"/>
      <c r="BR255" s="43"/>
      <c r="BS255" s="43"/>
      <c r="BT255" s="43"/>
      <c r="BU255" s="43"/>
      <c r="BV255" s="43"/>
      <c r="BW255" s="43"/>
      <c r="BX255" s="43"/>
      <c r="BY255" s="43"/>
      <c r="BZ255" s="43"/>
      <c r="CA255" s="43"/>
      <c r="CB255" s="43"/>
      <c r="CC255" s="43"/>
      <c r="CD255" s="43"/>
      <c r="CE255" s="43"/>
      <c r="CF255" s="43"/>
      <c r="CG255" s="43"/>
      <c r="CH255" s="43"/>
      <c r="CI255" s="43"/>
      <c r="CJ255" s="43"/>
      <c r="CK255" s="43"/>
      <c r="CL255" s="43"/>
      <c r="CM255" s="43"/>
      <c r="CN255" s="43"/>
      <c r="CO255" s="43"/>
      <c r="CP255" s="43"/>
      <c r="CQ255" s="43"/>
      <c r="CR255" s="43"/>
      <c r="CS255" s="43"/>
      <c r="CT255" s="43"/>
      <c r="CU255" s="43"/>
      <c r="CV255" s="43"/>
      <c r="CW255" s="43"/>
      <c r="CX255" s="43"/>
      <c r="CY255" s="43"/>
      <c r="CZ255" s="43"/>
      <c r="DA255" s="43"/>
      <c r="DB255" s="43"/>
      <c r="DC255" s="43"/>
      <c r="DD255" s="43"/>
      <c r="DE255" s="43"/>
      <c r="DF255" s="43"/>
      <c r="DG255" s="43"/>
      <c r="DH255" s="43"/>
      <c r="DI255" s="43"/>
      <c r="DJ255" s="43"/>
      <c r="DK255" s="43"/>
      <c r="DL255" s="43"/>
      <c r="DM255" s="43"/>
    </row>
    <row r="256" spans="1:117" hidden="1" x14ac:dyDescent="0.2">
      <c r="A256" s="43"/>
      <c r="B256" s="43"/>
      <c r="C256" s="43"/>
      <c r="D256" s="49" t="str">
        <f>IF(E25&lt;&gt;1,"",IF(Stammdaten!S26="X",Kabelgebühren!$N$7,""))</f>
        <v/>
      </c>
      <c r="E256" s="49" t="str">
        <f>IF(E25&lt;&gt;2,"",IF(Stammdaten!S26="X",Kabelgebühren!$N$8,""))</f>
        <v/>
      </c>
      <c r="F256" s="49" t="str">
        <f>IF(E25&lt;&gt;3,"",IF(Stammdaten!S26="X",Kabelgebühren!$N$9,""))</f>
        <v/>
      </c>
      <c r="G256" s="49" t="str">
        <f>IF(E25&lt;&gt;4,"",IF(Stammdaten!S26="X",Kabelgebühren!$N$10,""))</f>
        <v/>
      </c>
      <c r="H256" s="49" t="str">
        <f>IF(E25&lt;&gt;5,"",IF(Stammdaten!S26="X",Kabelgebühren!$N$11,""))</f>
        <v/>
      </c>
      <c r="I256" s="49" t="str">
        <f>IF(E25&lt;&gt;6,"",IF(Stammdaten!S26="X",Kabelgebühren!$N$12,""))</f>
        <v/>
      </c>
      <c r="J256" s="49" t="str">
        <f>IF(E25&lt;&gt;7,"",IF(Stammdaten!S26="X",Kabelgebühren!$N$13,""))</f>
        <v/>
      </c>
      <c r="K256" s="49" t="str">
        <f>IF(E25&lt;&gt;8,"",IF(Stammdaten!S26="X",Kabelgebühren!$N$14,""))</f>
        <v/>
      </c>
      <c r="L256" s="49" t="str">
        <f>IF(E25&lt;&gt;9,"",IF(Stammdaten!S26="X",Kabelgebühren!$N$15,""))</f>
        <v/>
      </c>
      <c r="M256" s="49" t="str">
        <f>IF(E25&lt;&gt;10,"",IF(Stammdaten!S26="X",Kabelgebühren!$N$16,""))</f>
        <v/>
      </c>
      <c r="N256" s="43">
        <f t="shared" si="74"/>
        <v>0</v>
      </c>
      <c r="O256" s="43"/>
      <c r="P256" s="43" t="str">
        <f t="shared" si="75"/>
        <v/>
      </c>
      <c r="Q256" s="43" t="str">
        <f t="shared" si="76"/>
        <v/>
      </c>
      <c r="R256" s="43" t="str">
        <f t="shared" si="77"/>
        <v/>
      </c>
      <c r="S256" s="43" t="str">
        <f t="shared" si="78"/>
        <v/>
      </c>
      <c r="T256" s="43" t="str">
        <f t="shared" si="79"/>
        <v/>
      </c>
      <c r="U256" s="43" t="str">
        <f t="shared" si="80"/>
        <v/>
      </c>
      <c r="V256" s="43" t="str">
        <f t="shared" si="81"/>
        <v/>
      </c>
      <c r="W256" s="43" t="str">
        <f t="shared" si="82"/>
        <v/>
      </c>
      <c r="X256" s="43" t="str">
        <f t="shared" si="83"/>
        <v/>
      </c>
      <c r="Y256" s="43" t="str">
        <f t="shared" si="84"/>
        <v/>
      </c>
      <c r="Z256" s="43"/>
      <c r="AA256" s="48">
        <f t="shared" si="85"/>
        <v>0</v>
      </c>
      <c r="AB256" s="43">
        <v>18</v>
      </c>
      <c r="AC256" s="43"/>
      <c r="AD256" s="43"/>
      <c r="AE256" s="43"/>
      <c r="AF256" s="43"/>
      <c r="AG256" s="43"/>
      <c r="AH256" s="43"/>
      <c r="AI256" s="43"/>
      <c r="AJ256" s="43"/>
      <c r="AK256" s="43"/>
      <c r="AL256" s="43"/>
      <c r="AM256" s="43"/>
      <c r="AN256" s="43"/>
      <c r="AO256" s="43"/>
      <c r="AP256" s="43"/>
      <c r="AQ256" s="43"/>
      <c r="AR256" s="43"/>
      <c r="AS256" s="43"/>
      <c r="AT256" s="43"/>
      <c r="AU256" s="43"/>
      <c r="AV256" s="43"/>
      <c r="AW256" s="43"/>
      <c r="AX256" s="43"/>
      <c r="AY256" s="43"/>
      <c r="AZ256" s="43"/>
      <c r="BA256" s="43"/>
      <c r="BB256" s="43"/>
      <c r="BC256" s="43"/>
      <c r="BD256" s="43"/>
      <c r="BE256" s="43"/>
      <c r="BF256" s="43"/>
      <c r="BG256" s="43"/>
      <c r="BH256" s="43"/>
      <c r="BI256" s="43"/>
      <c r="BJ256" s="43"/>
      <c r="BK256" s="43"/>
      <c r="BL256" s="43"/>
      <c r="BM256" s="43"/>
      <c r="BN256" s="43"/>
      <c r="BO256" s="43"/>
      <c r="BP256" s="43"/>
      <c r="BQ256" s="43"/>
      <c r="BR256" s="43"/>
      <c r="BS256" s="43"/>
      <c r="BT256" s="43"/>
      <c r="BU256" s="43"/>
      <c r="BV256" s="43"/>
      <c r="BW256" s="43"/>
      <c r="BX256" s="43"/>
      <c r="BY256" s="43"/>
      <c r="BZ256" s="43"/>
      <c r="CA256" s="43"/>
      <c r="CB256" s="43"/>
      <c r="CC256" s="43"/>
      <c r="CD256" s="43"/>
      <c r="CE256" s="43"/>
      <c r="CF256" s="43"/>
      <c r="CG256" s="43"/>
      <c r="CH256" s="43"/>
      <c r="CI256" s="43"/>
      <c r="CJ256" s="43"/>
      <c r="CK256" s="43"/>
      <c r="CL256" s="43"/>
      <c r="CM256" s="43"/>
      <c r="CN256" s="43"/>
      <c r="CO256" s="43"/>
      <c r="CP256" s="43"/>
      <c r="CQ256" s="43"/>
      <c r="CR256" s="43"/>
      <c r="CS256" s="43"/>
      <c r="CT256" s="43"/>
      <c r="CU256" s="43"/>
      <c r="CV256" s="43"/>
      <c r="CW256" s="43"/>
      <c r="CX256" s="43"/>
      <c r="CY256" s="43"/>
      <c r="CZ256" s="43"/>
      <c r="DA256" s="43"/>
      <c r="DB256" s="43"/>
      <c r="DC256" s="43"/>
      <c r="DD256" s="43"/>
      <c r="DE256" s="43"/>
      <c r="DF256" s="43"/>
      <c r="DG256" s="43"/>
      <c r="DH256" s="43"/>
      <c r="DI256" s="43"/>
      <c r="DJ256" s="43"/>
      <c r="DK256" s="43"/>
      <c r="DL256" s="43"/>
      <c r="DM256" s="43"/>
    </row>
    <row r="257" spans="1:117" hidden="1" x14ac:dyDescent="0.2">
      <c r="A257" s="43"/>
      <c r="B257" s="43"/>
      <c r="C257" s="43"/>
      <c r="D257" s="49" t="str">
        <f>IF(E26&lt;&gt;1,"",IF(Stammdaten!S27="X",Kabelgebühren!$N$7,""))</f>
        <v/>
      </c>
      <c r="E257" s="49" t="str">
        <f>IF(E26&lt;&gt;2,"",IF(Stammdaten!S27="X",Kabelgebühren!$N$8,""))</f>
        <v/>
      </c>
      <c r="F257" s="49" t="str">
        <f>IF(E26&lt;&gt;3,"",IF(Stammdaten!S27="X",Kabelgebühren!$N$9,""))</f>
        <v/>
      </c>
      <c r="G257" s="49" t="str">
        <f>IF(E26&lt;&gt;4,"",IF(Stammdaten!S27="X",Kabelgebühren!$N$10,""))</f>
        <v/>
      </c>
      <c r="H257" s="49" t="str">
        <f>IF(E26&lt;&gt;5,"",IF(Stammdaten!S27="X",Kabelgebühren!$N$11,""))</f>
        <v/>
      </c>
      <c r="I257" s="49" t="str">
        <f>IF(E26&lt;&gt;6,"",IF(Stammdaten!S27="X",Kabelgebühren!$N$12,""))</f>
        <v/>
      </c>
      <c r="J257" s="49" t="str">
        <f>IF(E26&lt;&gt;7,"",IF(Stammdaten!S27="X",Kabelgebühren!$N$13,""))</f>
        <v/>
      </c>
      <c r="K257" s="49" t="str">
        <f>IF(E26&lt;&gt;8,"",IF(Stammdaten!S27="X",Kabelgebühren!$N$14,""))</f>
        <v/>
      </c>
      <c r="L257" s="49" t="str">
        <f>IF(E26&lt;&gt;9,"",IF(Stammdaten!S27="X",Kabelgebühren!$N$15,""))</f>
        <v/>
      </c>
      <c r="M257" s="49" t="str">
        <f>IF(E26&lt;&gt;10,"",IF(Stammdaten!S27="X",Kabelgebühren!$N$16,""))</f>
        <v/>
      </c>
      <c r="N257" s="43">
        <f t="shared" si="74"/>
        <v>0</v>
      </c>
      <c r="O257" s="43"/>
      <c r="P257" s="43" t="str">
        <f t="shared" si="75"/>
        <v/>
      </c>
      <c r="Q257" s="43" t="str">
        <f t="shared" si="76"/>
        <v/>
      </c>
      <c r="R257" s="43" t="str">
        <f t="shared" si="77"/>
        <v/>
      </c>
      <c r="S257" s="43" t="str">
        <f t="shared" si="78"/>
        <v/>
      </c>
      <c r="T257" s="43" t="str">
        <f t="shared" si="79"/>
        <v/>
      </c>
      <c r="U257" s="43" t="str">
        <f t="shared" si="80"/>
        <v/>
      </c>
      <c r="V257" s="43" t="str">
        <f t="shared" si="81"/>
        <v/>
      </c>
      <c r="W257" s="43" t="str">
        <f t="shared" si="82"/>
        <v/>
      </c>
      <c r="X257" s="43" t="str">
        <f t="shared" si="83"/>
        <v/>
      </c>
      <c r="Y257" s="43" t="str">
        <f t="shared" si="84"/>
        <v/>
      </c>
      <c r="Z257" s="43"/>
      <c r="AA257" s="48">
        <f t="shared" si="85"/>
        <v>0</v>
      </c>
      <c r="AB257" s="43">
        <v>19</v>
      </c>
      <c r="AC257" s="43"/>
      <c r="AD257" s="43"/>
      <c r="AE257" s="43"/>
      <c r="AF257" s="43"/>
      <c r="AG257" s="43"/>
      <c r="AH257" s="43"/>
      <c r="AI257" s="43"/>
      <c r="AJ257" s="43"/>
      <c r="AK257" s="43"/>
      <c r="AL257" s="43"/>
      <c r="AM257" s="43"/>
      <c r="AN257" s="43"/>
      <c r="AO257" s="43"/>
      <c r="AP257" s="43"/>
      <c r="AQ257" s="43"/>
      <c r="AR257" s="43"/>
      <c r="AS257" s="43"/>
      <c r="AT257" s="43"/>
      <c r="AU257" s="43"/>
      <c r="AV257" s="43"/>
      <c r="AW257" s="43"/>
      <c r="AX257" s="43"/>
      <c r="AY257" s="43"/>
      <c r="AZ257" s="43"/>
      <c r="BA257" s="43"/>
      <c r="BB257" s="43"/>
      <c r="BC257" s="43"/>
      <c r="BD257" s="43"/>
      <c r="BE257" s="43"/>
      <c r="BF257" s="43"/>
      <c r="BG257" s="43"/>
      <c r="BH257" s="43"/>
      <c r="BI257" s="43"/>
      <c r="BJ257" s="43"/>
      <c r="BK257" s="43"/>
      <c r="BL257" s="43"/>
      <c r="BM257" s="43"/>
      <c r="BN257" s="43"/>
      <c r="BO257" s="43"/>
      <c r="BP257" s="43"/>
      <c r="BQ257" s="43"/>
      <c r="BR257" s="43"/>
      <c r="BS257" s="43"/>
      <c r="BT257" s="43"/>
      <c r="BU257" s="43"/>
      <c r="BV257" s="43"/>
      <c r="BW257" s="43"/>
      <c r="BX257" s="43"/>
      <c r="BY257" s="43"/>
      <c r="BZ257" s="43"/>
      <c r="CA257" s="43"/>
      <c r="CB257" s="43"/>
      <c r="CC257" s="43"/>
      <c r="CD257" s="43"/>
      <c r="CE257" s="43"/>
      <c r="CF257" s="43"/>
      <c r="CG257" s="43"/>
      <c r="CH257" s="43"/>
      <c r="CI257" s="43"/>
      <c r="CJ257" s="43"/>
      <c r="CK257" s="43"/>
      <c r="CL257" s="43"/>
      <c r="CM257" s="43"/>
      <c r="CN257" s="43"/>
      <c r="CO257" s="43"/>
      <c r="CP257" s="43"/>
      <c r="CQ257" s="43"/>
      <c r="CR257" s="43"/>
      <c r="CS257" s="43"/>
      <c r="CT257" s="43"/>
      <c r="CU257" s="43"/>
      <c r="CV257" s="43"/>
      <c r="CW257" s="43"/>
      <c r="CX257" s="43"/>
      <c r="CY257" s="43"/>
      <c r="CZ257" s="43"/>
      <c r="DA257" s="43"/>
      <c r="DB257" s="43"/>
      <c r="DC257" s="43"/>
      <c r="DD257" s="43"/>
      <c r="DE257" s="43"/>
      <c r="DF257" s="43"/>
      <c r="DG257" s="43"/>
      <c r="DH257" s="43"/>
      <c r="DI257" s="43"/>
      <c r="DJ257" s="43"/>
      <c r="DK257" s="43"/>
      <c r="DL257" s="43"/>
      <c r="DM257" s="43"/>
    </row>
    <row r="258" spans="1:117" hidden="1" x14ac:dyDescent="0.2">
      <c r="A258" s="43"/>
      <c r="B258" s="43"/>
      <c r="C258" s="43"/>
      <c r="D258" s="49" t="str">
        <f>IF(E27&lt;&gt;1,"",IF(Stammdaten!S28="X",Kabelgebühren!$N$7,""))</f>
        <v/>
      </c>
      <c r="E258" s="49" t="str">
        <f>IF(E27&lt;&gt;2,"",IF(Stammdaten!S28="X",Kabelgebühren!$N$8,""))</f>
        <v/>
      </c>
      <c r="F258" s="49" t="str">
        <f>IF(E27&lt;&gt;3,"",IF(Stammdaten!S28="X",Kabelgebühren!$N$9,""))</f>
        <v/>
      </c>
      <c r="G258" s="49" t="str">
        <f>IF(E27&lt;&gt;4,"",IF(Stammdaten!S28="X",Kabelgebühren!$N$10,""))</f>
        <v/>
      </c>
      <c r="H258" s="49" t="str">
        <f>IF(E27&lt;&gt;5,"",IF(Stammdaten!S28="X",Kabelgebühren!$N$11,""))</f>
        <v/>
      </c>
      <c r="I258" s="49" t="str">
        <f>IF(E27&lt;&gt;6,"",IF(Stammdaten!S28="X",Kabelgebühren!$N$12,""))</f>
        <v/>
      </c>
      <c r="J258" s="49" t="str">
        <f>IF(E27&lt;&gt;7,"",IF(Stammdaten!S28="X",Kabelgebühren!$N$13,""))</f>
        <v/>
      </c>
      <c r="K258" s="49" t="str">
        <f>IF(E27&lt;&gt;8,"",IF(Stammdaten!S28="X",Kabelgebühren!$N$14,""))</f>
        <v/>
      </c>
      <c r="L258" s="49" t="str">
        <f>IF(E27&lt;&gt;9,"",IF(Stammdaten!S28="X",Kabelgebühren!$N$15,""))</f>
        <v/>
      </c>
      <c r="M258" s="49" t="str">
        <f>IF(E27&lt;&gt;10,"",IF(Stammdaten!S28="X",Kabelgebühren!$N$16,""))</f>
        <v/>
      </c>
      <c r="N258" s="43">
        <f t="shared" si="74"/>
        <v>0</v>
      </c>
      <c r="O258" s="43"/>
      <c r="P258" s="43" t="str">
        <f t="shared" si="75"/>
        <v/>
      </c>
      <c r="Q258" s="43" t="str">
        <f t="shared" si="76"/>
        <v/>
      </c>
      <c r="R258" s="43" t="str">
        <f t="shared" si="77"/>
        <v/>
      </c>
      <c r="S258" s="43" t="str">
        <f t="shared" si="78"/>
        <v/>
      </c>
      <c r="T258" s="43" t="str">
        <f t="shared" si="79"/>
        <v/>
      </c>
      <c r="U258" s="43" t="str">
        <f t="shared" si="80"/>
        <v/>
      </c>
      <c r="V258" s="43" t="str">
        <f t="shared" si="81"/>
        <v/>
      </c>
      <c r="W258" s="43" t="str">
        <f t="shared" si="82"/>
        <v/>
      </c>
      <c r="X258" s="43" t="str">
        <f t="shared" si="83"/>
        <v/>
      </c>
      <c r="Y258" s="43" t="str">
        <f t="shared" si="84"/>
        <v/>
      </c>
      <c r="Z258" s="43"/>
      <c r="AA258" s="48">
        <f t="shared" si="85"/>
        <v>0</v>
      </c>
      <c r="AB258" s="43">
        <v>20</v>
      </c>
      <c r="AC258" s="43"/>
      <c r="AD258" s="43"/>
      <c r="AE258" s="43"/>
      <c r="AF258" s="43"/>
      <c r="AG258" s="43"/>
      <c r="AH258" s="43"/>
      <c r="AI258" s="43"/>
      <c r="AJ258" s="43"/>
      <c r="AK258" s="43"/>
      <c r="AL258" s="43"/>
      <c r="AM258" s="43"/>
      <c r="AN258" s="43"/>
      <c r="AO258" s="43"/>
      <c r="AP258" s="43"/>
      <c r="AQ258" s="43"/>
      <c r="AR258" s="43"/>
      <c r="AS258" s="43"/>
      <c r="AT258" s="43"/>
      <c r="AU258" s="43"/>
      <c r="AV258" s="43"/>
      <c r="AW258" s="43"/>
      <c r="AX258" s="43"/>
      <c r="AY258" s="43"/>
      <c r="AZ258" s="43"/>
      <c r="BA258" s="43"/>
      <c r="BB258" s="43"/>
      <c r="BC258" s="43"/>
      <c r="BD258" s="43"/>
      <c r="BE258" s="43"/>
      <c r="BF258" s="43"/>
      <c r="BG258" s="43"/>
      <c r="BH258" s="43"/>
      <c r="BI258" s="43"/>
      <c r="BJ258" s="43"/>
      <c r="BK258" s="43"/>
      <c r="BL258" s="43"/>
      <c r="BM258" s="43"/>
      <c r="BN258" s="43"/>
      <c r="BO258" s="43"/>
      <c r="BP258" s="43"/>
      <c r="BQ258" s="43"/>
      <c r="BR258" s="43"/>
      <c r="BS258" s="43"/>
      <c r="BT258" s="43"/>
      <c r="BU258" s="43"/>
      <c r="BV258" s="43"/>
      <c r="BW258" s="43"/>
      <c r="BX258" s="43"/>
      <c r="BY258" s="43"/>
      <c r="BZ258" s="43"/>
      <c r="CA258" s="43"/>
      <c r="CB258" s="43"/>
      <c r="CC258" s="43"/>
      <c r="CD258" s="43"/>
      <c r="CE258" s="43"/>
      <c r="CF258" s="43"/>
      <c r="CG258" s="43"/>
      <c r="CH258" s="43"/>
      <c r="CI258" s="43"/>
      <c r="CJ258" s="43"/>
      <c r="CK258" s="43"/>
      <c r="CL258" s="43"/>
      <c r="CM258" s="43"/>
      <c r="CN258" s="43"/>
      <c r="CO258" s="43"/>
      <c r="CP258" s="43"/>
      <c r="CQ258" s="43"/>
      <c r="CR258" s="43"/>
      <c r="CS258" s="43"/>
      <c r="CT258" s="43"/>
      <c r="CU258" s="43"/>
      <c r="CV258" s="43"/>
      <c r="CW258" s="43"/>
      <c r="CX258" s="43"/>
      <c r="CY258" s="43"/>
      <c r="CZ258" s="43"/>
      <c r="DA258" s="43"/>
      <c r="DB258" s="43"/>
      <c r="DC258" s="43"/>
      <c r="DD258" s="43"/>
      <c r="DE258" s="43"/>
      <c r="DF258" s="43"/>
      <c r="DG258" s="43"/>
      <c r="DH258" s="43"/>
      <c r="DI258" s="43"/>
      <c r="DJ258" s="43"/>
      <c r="DK258" s="43"/>
      <c r="DL258" s="43"/>
      <c r="DM258" s="43"/>
    </row>
    <row r="259" spans="1:117" ht="12.75" hidden="1" customHeight="1" x14ac:dyDescent="0.2">
      <c r="A259" s="43"/>
      <c r="B259" s="43"/>
      <c r="C259" s="325" t="s">
        <v>63</v>
      </c>
      <c r="D259" s="43">
        <f t="shared" ref="D259:M259" si="86">D289</f>
        <v>0</v>
      </c>
      <c r="E259" s="43">
        <f t="shared" si="86"/>
        <v>0</v>
      </c>
      <c r="F259" s="43">
        <f t="shared" si="86"/>
        <v>0</v>
      </c>
      <c r="G259" s="43">
        <f t="shared" si="86"/>
        <v>0</v>
      </c>
      <c r="H259" s="43">
        <f t="shared" si="86"/>
        <v>0</v>
      </c>
      <c r="I259" s="43">
        <f t="shared" si="86"/>
        <v>0</v>
      </c>
      <c r="J259" s="43">
        <f t="shared" si="86"/>
        <v>0</v>
      </c>
      <c r="K259" s="43">
        <f t="shared" si="86"/>
        <v>0</v>
      </c>
      <c r="L259" s="43">
        <f t="shared" si="86"/>
        <v>0</v>
      </c>
      <c r="M259" s="43">
        <f t="shared" si="86"/>
        <v>0</v>
      </c>
      <c r="N259" s="43"/>
      <c r="O259" s="43"/>
      <c r="P259" s="43"/>
      <c r="Q259" s="43"/>
      <c r="R259" s="43"/>
      <c r="S259" s="43"/>
      <c r="T259" s="43"/>
      <c r="U259" s="43"/>
      <c r="V259" s="43"/>
      <c r="W259" s="43"/>
      <c r="X259" s="43"/>
      <c r="Y259" s="43"/>
      <c r="Z259" s="43"/>
      <c r="AA259" s="43"/>
      <c r="AB259" s="43"/>
      <c r="AC259" s="43"/>
      <c r="AD259" s="43"/>
      <c r="AE259" s="43"/>
      <c r="AF259" s="43"/>
      <c r="AG259" s="43"/>
      <c r="AH259" s="43"/>
      <c r="AI259" s="43"/>
      <c r="AJ259" s="43"/>
      <c r="AK259" s="43"/>
      <c r="AL259" s="43"/>
      <c r="AM259" s="43"/>
      <c r="AN259" s="43"/>
      <c r="AO259" s="43"/>
      <c r="AP259" s="43"/>
      <c r="AQ259" s="43"/>
      <c r="AR259" s="43"/>
      <c r="AS259" s="43"/>
      <c r="AT259" s="43"/>
      <c r="AU259" s="43"/>
      <c r="AV259" s="43"/>
      <c r="AW259" s="43"/>
      <c r="AX259" s="43"/>
      <c r="AY259" s="43"/>
      <c r="AZ259" s="43"/>
      <c r="BA259" s="43"/>
      <c r="BB259" s="43"/>
      <c r="BC259" s="43"/>
      <c r="BD259" s="43"/>
      <c r="BE259" s="43"/>
      <c r="BF259" s="43"/>
      <c r="BG259" s="43"/>
      <c r="BH259" s="43"/>
      <c r="BI259" s="43"/>
      <c r="BJ259" s="43"/>
      <c r="BK259" s="43"/>
      <c r="BL259" s="43"/>
      <c r="BM259" s="43"/>
      <c r="BN259" s="43"/>
      <c r="BO259" s="43"/>
      <c r="BP259" s="43"/>
      <c r="BQ259" s="43"/>
      <c r="BR259" s="43"/>
      <c r="BS259" s="43"/>
      <c r="BT259" s="43"/>
      <c r="BU259" s="43"/>
      <c r="BV259" s="43"/>
      <c r="BW259" s="43"/>
      <c r="BX259" s="43"/>
      <c r="BY259" s="43"/>
      <c r="BZ259" s="43"/>
      <c r="CA259" s="43"/>
      <c r="CB259" s="43"/>
      <c r="CC259" s="43"/>
      <c r="CD259" s="43"/>
      <c r="CE259" s="43"/>
      <c r="CF259" s="43"/>
      <c r="CG259" s="43"/>
      <c r="CH259" s="43"/>
      <c r="CI259" s="43"/>
      <c r="CJ259" s="43"/>
      <c r="CK259" s="43"/>
      <c r="CL259" s="43"/>
      <c r="CM259" s="43"/>
      <c r="CN259" s="43"/>
      <c r="CO259" s="43"/>
      <c r="CP259" s="43"/>
      <c r="CQ259" s="43"/>
      <c r="CR259" s="43"/>
      <c r="CS259" s="43"/>
      <c r="CT259" s="43"/>
      <c r="CU259" s="43"/>
      <c r="CV259" s="43"/>
      <c r="CW259" s="43"/>
      <c r="CX259" s="43"/>
      <c r="CY259" s="43"/>
      <c r="CZ259" s="43"/>
      <c r="DA259" s="43"/>
      <c r="DB259" s="43"/>
      <c r="DC259" s="43"/>
      <c r="DD259" s="43"/>
      <c r="DE259" s="43"/>
      <c r="DF259" s="43"/>
      <c r="DG259" s="43"/>
      <c r="DH259" s="43"/>
      <c r="DI259" s="43"/>
      <c r="DJ259" s="43"/>
      <c r="DK259" s="43"/>
      <c r="DL259" s="43"/>
      <c r="DM259" s="43"/>
    </row>
    <row r="260" spans="1:117" hidden="1" x14ac:dyDescent="0.2">
      <c r="A260" s="43"/>
      <c r="B260" s="43"/>
      <c r="C260" s="325"/>
      <c r="D260" s="43">
        <f t="shared" ref="D260:M260" si="87">IF(D259=0,1,D259)</f>
        <v>1</v>
      </c>
      <c r="E260" s="43">
        <f t="shared" si="87"/>
        <v>1</v>
      </c>
      <c r="F260" s="43">
        <f t="shared" si="87"/>
        <v>1</v>
      </c>
      <c r="G260" s="43">
        <f t="shared" si="87"/>
        <v>1</v>
      </c>
      <c r="H260" s="43">
        <f t="shared" si="87"/>
        <v>1</v>
      </c>
      <c r="I260" s="43">
        <f t="shared" si="87"/>
        <v>1</v>
      </c>
      <c r="J260" s="43">
        <f t="shared" si="87"/>
        <v>1</v>
      </c>
      <c r="K260" s="43">
        <f t="shared" si="87"/>
        <v>1</v>
      </c>
      <c r="L260" s="43">
        <f t="shared" si="87"/>
        <v>1</v>
      </c>
      <c r="M260" s="43">
        <f t="shared" si="87"/>
        <v>1</v>
      </c>
      <c r="N260" s="43"/>
      <c r="O260" s="43"/>
      <c r="P260" s="43"/>
      <c r="Q260" s="43"/>
      <c r="R260" s="43"/>
      <c r="S260" s="43"/>
      <c r="T260" s="43"/>
      <c r="U260" s="43"/>
      <c r="V260" s="43"/>
      <c r="W260" s="43"/>
      <c r="X260" s="43"/>
      <c r="Y260" s="43"/>
      <c r="Z260" s="43"/>
      <c r="AA260" s="43"/>
      <c r="AB260" s="43"/>
      <c r="AC260" s="43"/>
      <c r="AD260" s="43"/>
      <c r="AE260" s="43"/>
      <c r="AF260" s="43"/>
      <c r="AG260" s="43"/>
      <c r="AH260" s="43"/>
      <c r="AI260" s="43"/>
      <c r="AJ260" s="43"/>
      <c r="AK260" s="43"/>
      <c r="AL260" s="43"/>
      <c r="AM260" s="43"/>
      <c r="AN260" s="43"/>
      <c r="AO260" s="43"/>
      <c r="AP260" s="43"/>
      <c r="AQ260" s="43"/>
      <c r="AR260" s="43"/>
      <c r="AS260" s="43"/>
      <c r="AT260" s="43"/>
      <c r="AU260" s="43"/>
      <c r="AV260" s="43"/>
      <c r="AW260" s="43"/>
      <c r="AX260" s="43"/>
      <c r="AY260" s="43"/>
      <c r="AZ260" s="43"/>
      <c r="BA260" s="43"/>
      <c r="BB260" s="43"/>
      <c r="BC260" s="43"/>
      <c r="BD260" s="43"/>
      <c r="BE260" s="43"/>
      <c r="BF260" s="43"/>
      <c r="BG260" s="43"/>
      <c r="BH260" s="43"/>
      <c r="BI260" s="43"/>
      <c r="BJ260" s="43"/>
      <c r="BK260" s="43"/>
      <c r="BL260" s="43"/>
      <c r="BM260" s="43"/>
      <c r="BN260" s="43"/>
      <c r="BO260" s="43"/>
      <c r="BP260" s="43"/>
      <c r="BQ260" s="43"/>
      <c r="BR260" s="43"/>
      <c r="BS260" s="43"/>
      <c r="BT260" s="43"/>
      <c r="BU260" s="43"/>
      <c r="BV260" s="43"/>
      <c r="BW260" s="43"/>
      <c r="BX260" s="43"/>
      <c r="BY260" s="43"/>
      <c r="BZ260" s="43"/>
      <c r="CA260" s="43"/>
      <c r="CB260" s="43"/>
      <c r="CC260" s="43"/>
      <c r="CD260" s="43"/>
      <c r="CE260" s="43"/>
      <c r="CF260" s="43"/>
      <c r="CG260" s="43"/>
      <c r="CH260" s="43"/>
      <c r="CI260" s="43"/>
      <c r="CJ260" s="43"/>
      <c r="CK260" s="43"/>
      <c r="CL260" s="43"/>
      <c r="CM260" s="43"/>
      <c r="CN260" s="43"/>
      <c r="CO260" s="43"/>
      <c r="CP260" s="43"/>
      <c r="CQ260" s="43"/>
      <c r="CR260" s="43"/>
      <c r="CS260" s="43"/>
      <c r="CT260" s="43"/>
      <c r="CU260" s="43"/>
      <c r="CV260" s="43"/>
      <c r="CW260" s="43"/>
      <c r="CX260" s="43"/>
      <c r="CY260" s="43"/>
      <c r="CZ260" s="43"/>
      <c r="DA260" s="43"/>
      <c r="DB260" s="43"/>
      <c r="DC260" s="43"/>
      <c r="DD260" s="43"/>
      <c r="DE260" s="43"/>
      <c r="DF260" s="43"/>
      <c r="DG260" s="43"/>
      <c r="DH260" s="43"/>
      <c r="DI260" s="43"/>
      <c r="DJ260" s="43"/>
      <c r="DK260" s="43"/>
      <c r="DL260" s="43"/>
      <c r="DM260" s="43"/>
    </row>
    <row r="261" spans="1:117" hidden="1" x14ac:dyDescent="0.2">
      <c r="A261" s="43"/>
      <c r="B261" s="43"/>
      <c r="C261" s="325"/>
      <c r="D261" s="43"/>
      <c r="E261" s="43"/>
      <c r="F261" s="43"/>
      <c r="G261" s="43"/>
      <c r="H261" s="43"/>
      <c r="I261" s="43"/>
      <c r="J261" s="43"/>
      <c r="K261" s="43"/>
      <c r="L261" s="43"/>
      <c r="M261" s="43"/>
      <c r="N261" s="43"/>
      <c r="O261" s="43"/>
      <c r="P261" s="43"/>
      <c r="Q261" s="43"/>
      <c r="R261" s="43"/>
      <c r="S261" s="43"/>
      <c r="T261" s="43"/>
      <c r="U261" s="43"/>
      <c r="V261" s="43"/>
      <c r="W261" s="43"/>
      <c r="X261" s="43"/>
      <c r="Y261" s="43"/>
      <c r="Z261" s="43"/>
      <c r="AA261" s="43"/>
      <c r="AB261" s="43"/>
      <c r="AC261" s="43"/>
      <c r="AD261" s="43"/>
      <c r="AE261" s="43"/>
      <c r="AF261" s="43"/>
      <c r="AG261" s="43"/>
      <c r="AH261" s="43"/>
      <c r="AI261" s="43"/>
      <c r="AJ261" s="43"/>
      <c r="AK261" s="43"/>
      <c r="AL261" s="43"/>
      <c r="AM261" s="43"/>
      <c r="AN261" s="43"/>
      <c r="AO261" s="43"/>
      <c r="AP261" s="43"/>
      <c r="AQ261" s="43"/>
      <c r="AR261" s="43"/>
      <c r="AS261" s="43"/>
      <c r="AT261" s="43"/>
      <c r="AU261" s="43"/>
      <c r="AV261" s="43"/>
      <c r="AW261" s="43"/>
      <c r="AX261" s="43"/>
      <c r="AY261" s="43"/>
      <c r="AZ261" s="43"/>
      <c r="BA261" s="43"/>
      <c r="BB261" s="43"/>
      <c r="BC261" s="43"/>
      <c r="BD261" s="43"/>
      <c r="BE261" s="43"/>
      <c r="BF261" s="43"/>
      <c r="BG261" s="43"/>
      <c r="BH261" s="43"/>
      <c r="BI261" s="43"/>
      <c r="BJ261" s="43"/>
      <c r="BK261" s="43"/>
      <c r="BL261" s="43"/>
      <c r="BM261" s="43"/>
      <c r="BN261" s="43"/>
      <c r="BO261" s="43"/>
      <c r="BP261" s="43"/>
      <c r="BQ261" s="43"/>
      <c r="BR261" s="43"/>
      <c r="BS261" s="43"/>
      <c r="BT261" s="43"/>
      <c r="BU261" s="43"/>
      <c r="BV261" s="43"/>
      <c r="BW261" s="43"/>
      <c r="BX261" s="43"/>
      <c r="BY261" s="43"/>
      <c r="BZ261" s="43"/>
      <c r="CA261" s="43"/>
      <c r="CB261" s="43"/>
      <c r="CC261" s="43"/>
      <c r="CD261" s="43"/>
      <c r="CE261" s="43"/>
      <c r="CF261" s="43"/>
      <c r="CG261" s="43"/>
      <c r="CH261" s="43"/>
      <c r="CI261" s="43"/>
      <c r="CJ261" s="43"/>
      <c r="CK261" s="43"/>
      <c r="CL261" s="43"/>
      <c r="CM261" s="43"/>
      <c r="CN261" s="43"/>
      <c r="CO261" s="43"/>
      <c r="CP261" s="43"/>
      <c r="CQ261" s="43"/>
      <c r="CR261" s="43"/>
      <c r="CS261" s="43"/>
      <c r="CT261" s="43"/>
      <c r="CU261" s="43"/>
      <c r="CV261" s="43"/>
      <c r="CW261" s="43"/>
      <c r="CX261" s="43"/>
      <c r="CY261" s="43"/>
      <c r="CZ261" s="43"/>
      <c r="DA261" s="43"/>
      <c r="DB261" s="43"/>
      <c r="DC261" s="43"/>
      <c r="DD261" s="43"/>
      <c r="DE261" s="43"/>
      <c r="DF261" s="43"/>
      <c r="DG261" s="43"/>
      <c r="DH261" s="43"/>
      <c r="DI261" s="43"/>
      <c r="DJ261" s="43"/>
      <c r="DK261" s="43"/>
      <c r="DL261" s="43"/>
      <c r="DM261" s="43"/>
    </row>
    <row r="262" spans="1:117" hidden="1" x14ac:dyDescent="0.2">
      <c r="A262" s="43"/>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c r="AA262" s="43"/>
      <c r="AB262" s="43"/>
      <c r="AC262" s="43"/>
      <c r="AD262" s="43"/>
      <c r="AE262" s="43"/>
      <c r="AF262" s="43"/>
      <c r="AG262" s="43"/>
      <c r="AH262" s="43"/>
      <c r="AI262" s="43"/>
      <c r="AJ262" s="43"/>
      <c r="AK262" s="43"/>
      <c r="AL262" s="43"/>
      <c r="AM262" s="43"/>
      <c r="AN262" s="43"/>
      <c r="AO262" s="43"/>
      <c r="AP262" s="43"/>
      <c r="AQ262" s="43"/>
      <c r="AR262" s="43"/>
      <c r="AS262" s="43"/>
      <c r="AT262" s="43"/>
      <c r="AU262" s="43"/>
      <c r="AV262" s="43"/>
      <c r="AW262" s="43"/>
      <c r="AX262" s="43"/>
      <c r="AY262" s="43"/>
      <c r="AZ262" s="43"/>
      <c r="BA262" s="43"/>
      <c r="BB262" s="43"/>
      <c r="BC262" s="43"/>
      <c r="BD262" s="43"/>
      <c r="BE262" s="43"/>
      <c r="BF262" s="43"/>
      <c r="BG262" s="43"/>
      <c r="BH262" s="43"/>
      <c r="BI262" s="43"/>
      <c r="BJ262" s="43"/>
      <c r="BK262" s="43"/>
      <c r="BL262" s="43"/>
      <c r="BM262" s="43"/>
      <c r="BN262" s="43"/>
      <c r="BO262" s="43"/>
      <c r="BP262" s="43"/>
      <c r="BQ262" s="43"/>
      <c r="BR262" s="43"/>
      <c r="BS262" s="43"/>
      <c r="BT262" s="43"/>
      <c r="BU262" s="43"/>
      <c r="BV262" s="43"/>
      <c r="BW262" s="43"/>
      <c r="BX262" s="43"/>
      <c r="BY262" s="43"/>
      <c r="BZ262" s="43"/>
      <c r="CA262" s="43"/>
      <c r="CB262" s="43"/>
      <c r="CC262" s="43"/>
      <c r="CD262" s="43"/>
      <c r="CE262" s="43"/>
      <c r="CF262" s="43"/>
      <c r="CG262" s="43"/>
      <c r="CH262" s="43"/>
      <c r="CI262" s="43"/>
      <c r="CJ262" s="43"/>
      <c r="CK262" s="43"/>
      <c r="CL262" s="43"/>
      <c r="CM262" s="43"/>
      <c r="CN262" s="43"/>
      <c r="CO262" s="43"/>
      <c r="CP262" s="43"/>
      <c r="CQ262" s="43"/>
      <c r="CR262" s="43"/>
      <c r="CS262" s="43"/>
      <c r="CT262" s="43"/>
      <c r="CU262" s="43"/>
      <c r="CV262" s="43"/>
      <c r="CW262" s="43"/>
      <c r="CX262" s="43"/>
      <c r="CY262" s="43"/>
      <c r="CZ262" s="43"/>
      <c r="DA262" s="43"/>
      <c r="DB262" s="43"/>
      <c r="DC262" s="43"/>
      <c r="DD262" s="43"/>
      <c r="DE262" s="43"/>
      <c r="DF262" s="43"/>
      <c r="DG262" s="43"/>
      <c r="DH262" s="43"/>
      <c r="DI262" s="43"/>
      <c r="DJ262" s="43"/>
      <c r="DK262" s="43"/>
      <c r="DL262" s="43"/>
      <c r="DM262" s="43"/>
    </row>
    <row r="263" spans="1:117" hidden="1" x14ac:dyDescent="0.2">
      <c r="A263" s="43"/>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c r="AA263" s="43"/>
      <c r="AB263" s="43"/>
      <c r="AC263" s="43"/>
      <c r="AD263" s="43"/>
      <c r="AE263" s="43"/>
      <c r="AF263" s="43"/>
      <c r="AG263" s="43"/>
      <c r="AH263" s="43"/>
      <c r="AI263" s="43"/>
      <c r="AJ263" s="43"/>
      <c r="AK263" s="43"/>
      <c r="AL263" s="43"/>
      <c r="AM263" s="43"/>
      <c r="AN263" s="43"/>
      <c r="AO263" s="43"/>
      <c r="AP263" s="43"/>
      <c r="AQ263" s="43"/>
      <c r="AR263" s="43"/>
      <c r="AS263" s="43"/>
      <c r="AT263" s="43"/>
      <c r="AU263" s="43"/>
      <c r="AV263" s="43"/>
      <c r="AW263" s="43"/>
      <c r="AX263" s="43"/>
      <c r="AY263" s="43"/>
      <c r="AZ263" s="43"/>
      <c r="BA263" s="43"/>
      <c r="BB263" s="43"/>
      <c r="BC263" s="43"/>
      <c r="BD263" s="43"/>
      <c r="BE263" s="43"/>
      <c r="BF263" s="43"/>
      <c r="BG263" s="43"/>
      <c r="BH263" s="43"/>
      <c r="BI263" s="43"/>
      <c r="BJ263" s="43"/>
      <c r="BK263" s="43"/>
      <c r="BL263" s="43"/>
      <c r="BM263" s="43"/>
      <c r="BN263" s="43"/>
      <c r="BO263" s="43"/>
      <c r="BP263" s="43"/>
      <c r="BQ263" s="43"/>
      <c r="BR263" s="43"/>
      <c r="BS263" s="43"/>
      <c r="BT263" s="43"/>
      <c r="BU263" s="43"/>
      <c r="BV263" s="43"/>
      <c r="BW263" s="43"/>
      <c r="BX263" s="43"/>
      <c r="BY263" s="43"/>
      <c r="BZ263" s="43"/>
      <c r="CA263" s="43"/>
      <c r="CB263" s="43"/>
      <c r="CC263" s="43"/>
      <c r="CD263" s="43"/>
      <c r="CE263" s="43"/>
      <c r="CF263" s="43"/>
      <c r="CG263" s="43"/>
      <c r="CH263" s="43"/>
      <c r="CI263" s="43"/>
      <c r="CJ263" s="43"/>
      <c r="CK263" s="43"/>
      <c r="CL263" s="43"/>
      <c r="CM263" s="43"/>
      <c r="CN263" s="43"/>
      <c r="CO263" s="43"/>
      <c r="CP263" s="43"/>
      <c r="CQ263" s="43"/>
      <c r="CR263" s="43"/>
      <c r="CS263" s="43"/>
      <c r="CT263" s="43"/>
      <c r="CU263" s="43"/>
      <c r="CV263" s="43"/>
      <c r="CW263" s="43"/>
      <c r="CX263" s="43"/>
      <c r="CY263" s="43"/>
      <c r="CZ263" s="43"/>
      <c r="DA263" s="43"/>
      <c r="DB263" s="43"/>
      <c r="DC263" s="43"/>
      <c r="DD263" s="43"/>
      <c r="DE263" s="43"/>
      <c r="DF263" s="43"/>
      <c r="DG263" s="43"/>
      <c r="DH263" s="43"/>
      <c r="DI263" s="43"/>
      <c r="DJ263" s="43"/>
      <c r="DK263" s="43"/>
      <c r="DL263" s="43"/>
      <c r="DM263" s="43"/>
    </row>
    <row r="264" spans="1:117" hidden="1" x14ac:dyDescent="0.2">
      <c r="A264" s="43"/>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c r="AA264" s="43"/>
      <c r="AB264" s="43"/>
      <c r="AC264" s="43"/>
      <c r="AD264" s="43"/>
      <c r="AE264" s="43"/>
      <c r="AF264" s="43"/>
      <c r="AG264" s="43"/>
      <c r="AH264" s="43"/>
      <c r="AI264" s="43"/>
      <c r="AJ264" s="43"/>
      <c r="AK264" s="43"/>
      <c r="AL264" s="43"/>
      <c r="AM264" s="43"/>
      <c r="AN264" s="43"/>
      <c r="AO264" s="43"/>
      <c r="AP264" s="43"/>
      <c r="AQ264" s="43"/>
      <c r="AR264" s="43"/>
      <c r="AS264" s="43"/>
      <c r="AT264" s="43"/>
      <c r="AU264" s="43"/>
      <c r="AV264" s="43"/>
      <c r="AW264" s="43"/>
      <c r="AX264" s="43"/>
      <c r="AY264" s="43"/>
      <c r="AZ264" s="43"/>
      <c r="BA264" s="43"/>
      <c r="BB264" s="43"/>
      <c r="BC264" s="43"/>
      <c r="BD264" s="43"/>
      <c r="BE264" s="43"/>
      <c r="BF264" s="43"/>
      <c r="BG264" s="43"/>
      <c r="BH264" s="43"/>
      <c r="BI264" s="43"/>
      <c r="BJ264" s="43"/>
      <c r="BK264" s="43"/>
      <c r="BL264" s="43"/>
      <c r="BM264" s="43"/>
      <c r="BN264" s="43"/>
      <c r="BO264" s="43"/>
      <c r="BP264" s="43"/>
      <c r="BQ264" s="43"/>
      <c r="BR264" s="43"/>
      <c r="BS264" s="43"/>
      <c r="BT264" s="43"/>
      <c r="BU264" s="43"/>
      <c r="BV264" s="43"/>
      <c r="BW264" s="43"/>
      <c r="BX264" s="43"/>
      <c r="BY264" s="43"/>
      <c r="BZ264" s="43"/>
      <c r="CA264" s="43"/>
      <c r="CB264" s="43"/>
      <c r="CC264" s="43"/>
      <c r="CD264" s="43"/>
      <c r="CE264" s="43"/>
      <c r="CF264" s="43"/>
      <c r="CG264" s="43"/>
      <c r="CH264" s="43"/>
      <c r="CI264" s="43"/>
      <c r="CJ264" s="43"/>
      <c r="CK264" s="43"/>
      <c r="CL264" s="43"/>
      <c r="CM264" s="43"/>
      <c r="CN264" s="43"/>
      <c r="CO264" s="43"/>
      <c r="CP264" s="43"/>
      <c r="CQ264" s="43"/>
      <c r="CR264" s="43"/>
      <c r="CS264" s="43"/>
      <c r="CT264" s="43"/>
      <c r="CU264" s="43"/>
      <c r="CV264" s="43"/>
      <c r="CW264" s="43"/>
      <c r="CX264" s="43"/>
      <c r="CY264" s="43"/>
      <c r="CZ264" s="43"/>
      <c r="DA264" s="43"/>
      <c r="DB264" s="43"/>
      <c r="DC264" s="43"/>
      <c r="DD264" s="43"/>
      <c r="DE264" s="43"/>
      <c r="DF264" s="43"/>
      <c r="DG264" s="43"/>
      <c r="DH264" s="43"/>
      <c r="DI264" s="43"/>
      <c r="DJ264" s="43"/>
      <c r="DK264" s="43"/>
      <c r="DL264" s="43"/>
      <c r="DM264" s="43"/>
    </row>
    <row r="265" spans="1:117" hidden="1" x14ac:dyDescent="0.2">
      <c r="A265" s="43"/>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c r="AA265" s="43"/>
      <c r="AB265" s="43"/>
      <c r="AC265" s="43"/>
      <c r="AD265" s="43"/>
      <c r="AE265" s="43"/>
      <c r="AF265" s="43"/>
      <c r="AG265" s="43"/>
      <c r="AH265" s="43"/>
      <c r="AI265" s="43"/>
      <c r="AJ265" s="43"/>
      <c r="AK265" s="43"/>
      <c r="AL265" s="43"/>
      <c r="AM265" s="43"/>
      <c r="AN265" s="43"/>
      <c r="AO265" s="43"/>
      <c r="AP265" s="43"/>
      <c r="AQ265" s="43"/>
      <c r="AR265" s="43"/>
      <c r="AS265" s="43"/>
      <c r="AT265" s="43"/>
      <c r="AU265" s="43"/>
      <c r="AV265" s="43"/>
      <c r="AW265" s="43"/>
      <c r="AX265" s="43"/>
      <c r="AY265" s="43"/>
      <c r="AZ265" s="43"/>
      <c r="BA265" s="43"/>
      <c r="BB265" s="43"/>
      <c r="BC265" s="43"/>
      <c r="BD265" s="43"/>
      <c r="BE265" s="43"/>
      <c r="BF265" s="43"/>
      <c r="BG265" s="43"/>
      <c r="BH265" s="43"/>
      <c r="BI265" s="43"/>
      <c r="BJ265" s="43"/>
      <c r="BK265" s="43"/>
      <c r="BL265" s="43"/>
      <c r="BM265" s="43"/>
      <c r="BN265" s="43"/>
      <c r="BO265" s="43"/>
      <c r="BP265" s="43"/>
      <c r="BQ265" s="43"/>
      <c r="BR265" s="43"/>
      <c r="BS265" s="43"/>
      <c r="BT265" s="43"/>
      <c r="BU265" s="43"/>
      <c r="BV265" s="43"/>
      <c r="BW265" s="43"/>
      <c r="BX265" s="43"/>
      <c r="BY265" s="43"/>
      <c r="BZ265" s="43"/>
      <c r="CA265" s="43"/>
      <c r="CB265" s="43"/>
      <c r="CC265" s="43"/>
      <c r="CD265" s="43"/>
      <c r="CE265" s="43"/>
      <c r="CF265" s="43"/>
      <c r="CG265" s="43"/>
      <c r="CH265" s="43"/>
      <c r="CI265" s="43"/>
      <c r="CJ265" s="43"/>
      <c r="CK265" s="43"/>
      <c r="CL265" s="43"/>
      <c r="CM265" s="43"/>
      <c r="CN265" s="43"/>
      <c r="CO265" s="43"/>
      <c r="CP265" s="43"/>
      <c r="CQ265" s="43"/>
      <c r="CR265" s="43"/>
      <c r="CS265" s="43"/>
      <c r="CT265" s="43"/>
      <c r="CU265" s="43"/>
      <c r="CV265" s="43"/>
      <c r="CW265" s="43"/>
      <c r="CX265" s="43"/>
      <c r="CY265" s="43"/>
      <c r="CZ265" s="43"/>
      <c r="DA265" s="43"/>
      <c r="DB265" s="43"/>
      <c r="DC265" s="43"/>
      <c r="DD265" s="43"/>
      <c r="DE265" s="43"/>
      <c r="DF265" s="43"/>
      <c r="DG265" s="43"/>
      <c r="DH265" s="43"/>
      <c r="DI265" s="43"/>
      <c r="DJ265" s="43"/>
      <c r="DK265" s="43"/>
      <c r="DL265" s="43"/>
      <c r="DM265" s="43"/>
    </row>
    <row r="266" spans="1:117" hidden="1" x14ac:dyDescent="0.2">
      <c r="A266" s="43"/>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c r="AA266" s="43"/>
      <c r="AB266" s="43"/>
      <c r="AC266" s="43"/>
      <c r="AD266" s="43"/>
      <c r="AE266" s="43"/>
      <c r="AF266" s="43"/>
      <c r="AG266" s="43"/>
      <c r="AH266" s="43"/>
      <c r="AI266" s="43"/>
      <c r="AJ266" s="43"/>
      <c r="AK266" s="43"/>
      <c r="AL266" s="43"/>
      <c r="AM266" s="43"/>
      <c r="AN266" s="43"/>
      <c r="AO266" s="43"/>
      <c r="AP266" s="43"/>
      <c r="AQ266" s="43"/>
      <c r="AR266" s="43"/>
      <c r="AS266" s="43"/>
      <c r="AT266" s="43"/>
      <c r="AU266" s="43"/>
      <c r="AV266" s="43"/>
      <c r="AW266" s="43"/>
      <c r="AX266" s="43"/>
      <c r="AY266" s="43"/>
      <c r="AZ266" s="43"/>
      <c r="BA266" s="43"/>
      <c r="BB266" s="43"/>
      <c r="BC266" s="43"/>
      <c r="BD266" s="43"/>
      <c r="BE266" s="43"/>
      <c r="BF266" s="43"/>
      <c r="BG266" s="43"/>
      <c r="BH266" s="43"/>
      <c r="BI266" s="43"/>
      <c r="BJ266" s="43"/>
      <c r="BK266" s="43"/>
      <c r="BL266" s="43"/>
      <c r="BM266" s="43"/>
      <c r="BN266" s="43"/>
      <c r="BO266" s="43"/>
      <c r="BP266" s="43"/>
      <c r="BQ266" s="43"/>
      <c r="BR266" s="43"/>
      <c r="BS266" s="43"/>
      <c r="BT266" s="43"/>
      <c r="BU266" s="43"/>
      <c r="BV266" s="43"/>
      <c r="BW266" s="43"/>
      <c r="BX266" s="43"/>
      <c r="BY266" s="43"/>
      <c r="BZ266" s="43"/>
      <c r="CA266" s="43"/>
      <c r="CB266" s="43"/>
      <c r="CC266" s="43"/>
      <c r="CD266" s="43"/>
      <c r="CE266" s="43"/>
      <c r="CF266" s="43"/>
      <c r="CG266" s="43"/>
      <c r="CH266" s="43"/>
      <c r="CI266" s="43"/>
      <c r="CJ266" s="43"/>
      <c r="CK266" s="43"/>
      <c r="CL266" s="43"/>
      <c r="CM266" s="43"/>
      <c r="CN266" s="43"/>
      <c r="CO266" s="43"/>
      <c r="CP266" s="43"/>
      <c r="CQ266" s="43"/>
      <c r="CR266" s="43"/>
      <c r="CS266" s="43"/>
      <c r="CT266" s="43"/>
      <c r="CU266" s="43"/>
      <c r="CV266" s="43"/>
      <c r="CW266" s="43"/>
      <c r="CX266" s="43"/>
      <c r="CY266" s="43"/>
      <c r="CZ266" s="43"/>
      <c r="DA266" s="43"/>
      <c r="DB266" s="43"/>
      <c r="DC266" s="43"/>
      <c r="DD266" s="43"/>
      <c r="DE266" s="43"/>
      <c r="DF266" s="43"/>
      <c r="DG266" s="43"/>
      <c r="DH266" s="43"/>
      <c r="DI266" s="43"/>
      <c r="DJ266" s="43"/>
      <c r="DK266" s="43"/>
      <c r="DL266" s="43"/>
      <c r="DM266" s="43"/>
    </row>
    <row r="267" spans="1:117" hidden="1" x14ac:dyDescent="0.2">
      <c r="A267" s="43"/>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c r="AA267" s="43"/>
      <c r="AB267" s="43"/>
      <c r="AC267" s="43"/>
      <c r="AD267" s="43"/>
      <c r="AE267" s="43"/>
      <c r="AF267" s="43"/>
      <c r="AG267" s="43"/>
      <c r="AH267" s="43"/>
      <c r="AI267" s="43"/>
      <c r="AJ267" s="43"/>
      <c r="AK267" s="43"/>
      <c r="AL267" s="43"/>
      <c r="AM267" s="43"/>
      <c r="AN267" s="43"/>
      <c r="AO267" s="43"/>
      <c r="AP267" s="43"/>
      <c r="AQ267" s="43"/>
      <c r="AR267" s="43"/>
      <c r="AS267" s="43"/>
      <c r="AT267" s="43"/>
      <c r="AU267" s="43"/>
      <c r="AV267" s="43"/>
      <c r="AW267" s="43"/>
      <c r="AX267" s="43"/>
      <c r="AY267" s="43"/>
      <c r="AZ267" s="43"/>
      <c r="BA267" s="43"/>
      <c r="BB267" s="43"/>
      <c r="BC267" s="43"/>
      <c r="BD267" s="43"/>
      <c r="BE267" s="43"/>
      <c r="BF267" s="43"/>
      <c r="BG267" s="43"/>
      <c r="BH267" s="43"/>
      <c r="BI267" s="43"/>
      <c r="BJ267" s="43"/>
      <c r="BK267" s="43"/>
      <c r="BL267" s="43"/>
      <c r="BM267" s="43"/>
      <c r="BN267" s="43"/>
      <c r="BO267" s="43"/>
      <c r="BP267" s="43"/>
      <c r="BQ267" s="43"/>
      <c r="BR267" s="43"/>
      <c r="BS267" s="43"/>
      <c r="BT267" s="43"/>
      <c r="BU267" s="43"/>
      <c r="BV267" s="43"/>
      <c r="BW267" s="43"/>
      <c r="BX267" s="43"/>
      <c r="BY267" s="43"/>
      <c r="BZ267" s="43"/>
      <c r="CA267" s="43"/>
      <c r="CB267" s="43"/>
      <c r="CC267" s="43"/>
      <c r="CD267" s="43"/>
      <c r="CE267" s="43"/>
      <c r="CF267" s="43"/>
      <c r="CG267" s="43"/>
      <c r="CH267" s="43"/>
      <c r="CI267" s="43"/>
      <c r="CJ267" s="43"/>
      <c r="CK267" s="43"/>
      <c r="CL267" s="43"/>
      <c r="CM267" s="43"/>
      <c r="CN267" s="43"/>
      <c r="CO267" s="43"/>
      <c r="CP267" s="43"/>
      <c r="CQ267" s="43"/>
      <c r="CR267" s="43"/>
      <c r="CS267" s="43"/>
      <c r="CT267" s="43"/>
      <c r="CU267" s="43"/>
      <c r="CV267" s="43"/>
      <c r="CW267" s="43"/>
      <c r="CX267" s="43"/>
      <c r="CY267" s="43"/>
      <c r="CZ267" s="43"/>
      <c r="DA267" s="43"/>
      <c r="DB267" s="43"/>
      <c r="DC267" s="43"/>
      <c r="DD267" s="43"/>
      <c r="DE267" s="43"/>
      <c r="DF267" s="43"/>
      <c r="DG267" s="43"/>
      <c r="DH267" s="43"/>
      <c r="DI267" s="43"/>
      <c r="DJ267" s="43"/>
      <c r="DK267" s="43"/>
      <c r="DL267" s="43"/>
      <c r="DM267" s="43"/>
    </row>
    <row r="268" spans="1:117" hidden="1" x14ac:dyDescent="0.2">
      <c r="A268" s="43"/>
      <c r="B268" s="43"/>
      <c r="C268" s="43"/>
      <c r="D268" s="43"/>
      <c r="E268" s="43"/>
      <c r="F268" s="43"/>
      <c r="G268" s="43" t="s">
        <v>64</v>
      </c>
      <c r="H268" s="43"/>
      <c r="I268" s="43"/>
      <c r="J268" s="43"/>
      <c r="K268" s="43"/>
      <c r="L268" s="43"/>
      <c r="M268" s="43"/>
      <c r="N268" s="43"/>
      <c r="O268" s="43"/>
      <c r="P268" s="43"/>
      <c r="Q268" s="43"/>
      <c r="R268" s="43"/>
      <c r="S268" s="43"/>
      <c r="T268" s="43"/>
      <c r="U268" s="43"/>
      <c r="V268" s="43"/>
      <c r="W268" s="43"/>
      <c r="X268" s="43"/>
      <c r="Y268" s="43"/>
      <c r="Z268" s="43"/>
      <c r="AA268" s="43"/>
      <c r="AB268" s="43"/>
      <c r="AC268" s="43"/>
      <c r="AD268" s="43"/>
      <c r="AE268" s="43"/>
      <c r="AF268" s="43"/>
      <c r="AG268" s="43"/>
      <c r="AH268" s="43"/>
      <c r="AI268" s="43"/>
      <c r="AJ268" s="43"/>
      <c r="AK268" s="43"/>
      <c r="AL268" s="43"/>
      <c r="AM268" s="43"/>
      <c r="AN268" s="43"/>
      <c r="AO268" s="43"/>
      <c r="AP268" s="43"/>
      <c r="AQ268" s="43"/>
      <c r="AR268" s="43"/>
      <c r="AS268" s="43"/>
      <c r="AT268" s="43"/>
      <c r="AU268" s="43"/>
      <c r="AV268" s="43"/>
      <c r="AW268" s="43"/>
      <c r="AX268" s="43"/>
      <c r="AY268" s="43"/>
      <c r="AZ268" s="43"/>
      <c r="BA268" s="43"/>
      <c r="BB268" s="43"/>
      <c r="BC268" s="43"/>
      <c r="BD268" s="43"/>
      <c r="BE268" s="43"/>
      <c r="BF268" s="43"/>
      <c r="BG268" s="43"/>
      <c r="BH268" s="43"/>
      <c r="BI268" s="43"/>
      <c r="BJ268" s="43"/>
      <c r="BK268" s="43"/>
      <c r="BL268" s="43"/>
      <c r="BM268" s="43"/>
      <c r="BN268" s="43"/>
      <c r="BO268" s="43"/>
      <c r="BP268" s="43"/>
      <c r="BQ268" s="43"/>
      <c r="BR268" s="43"/>
      <c r="BS268" s="43"/>
      <c r="BT268" s="43"/>
      <c r="BU268" s="43"/>
      <c r="BV268" s="43"/>
      <c r="BW268" s="43"/>
      <c r="BX268" s="43"/>
      <c r="BY268" s="43"/>
      <c r="BZ268" s="43"/>
      <c r="CA268" s="43"/>
      <c r="CB268" s="43"/>
      <c r="CC268" s="43"/>
      <c r="CD268" s="43"/>
      <c r="CE268" s="43"/>
      <c r="CF268" s="43"/>
      <c r="CG268" s="43"/>
      <c r="CH268" s="43"/>
      <c r="CI268" s="43"/>
      <c r="CJ268" s="43"/>
      <c r="CK268" s="43"/>
      <c r="CL268" s="43"/>
      <c r="CM268" s="43"/>
      <c r="CN268" s="43"/>
      <c r="CO268" s="43"/>
      <c r="CP268" s="43"/>
      <c r="CQ268" s="43"/>
      <c r="CR268" s="43"/>
      <c r="CS268" s="43"/>
      <c r="CT268" s="43"/>
      <c r="CU268" s="43"/>
      <c r="CV268" s="43"/>
      <c r="CW268" s="43"/>
      <c r="CX268" s="43"/>
      <c r="CY268" s="43"/>
      <c r="CZ268" s="43"/>
      <c r="DA268" s="43"/>
      <c r="DB268" s="43"/>
      <c r="DC268" s="43"/>
      <c r="DD268" s="43"/>
      <c r="DE268" s="43"/>
      <c r="DF268" s="43"/>
      <c r="DG268" s="43"/>
      <c r="DH268" s="43"/>
      <c r="DI268" s="43"/>
      <c r="DJ268" s="43"/>
      <c r="DK268" s="43"/>
      <c r="DL268" s="43"/>
      <c r="DM268" s="43"/>
    </row>
    <row r="269" spans="1:117" hidden="1" x14ac:dyDescent="0.2">
      <c r="A269" s="43"/>
      <c r="B269" s="43"/>
      <c r="C269" s="43"/>
      <c r="D269" s="43" t="str">
        <f>IF(E8&lt;&gt;1,"",IF(Stammdaten!S9="X",I8,""))</f>
        <v/>
      </c>
      <c r="E269" s="43" t="str">
        <f>IF(E8&lt;&gt;2,"",IF(Stammdaten!S9="X",I8,""))</f>
        <v/>
      </c>
      <c r="F269" s="43" t="str">
        <f>IF(E8&lt;&gt;3,"",IF(Stammdaten!S9="X",I8,""))</f>
        <v/>
      </c>
      <c r="G269" s="43" t="str">
        <f>IF(E8&lt;&gt;4,"",IF(Stammdaten!S9="X",I8,""))</f>
        <v/>
      </c>
      <c r="H269" s="43" t="str">
        <f>IF(E8&lt;&gt;5,"",IF(Stammdaten!S9="X",I8,""))</f>
        <v/>
      </c>
      <c r="I269" s="43" t="str">
        <f>IF(E8&lt;&gt;6,"",IF(Stammdaten!S9="X",I8,""))</f>
        <v/>
      </c>
      <c r="J269" s="43" t="str">
        <f>IF(E8&lt;&gt;7,"",IF(Stammdaten!S9="X",I8,""))</f>
        <v/>
      </c>
      <c r="K269" s="43" t="str">
        <f>IF(E8&lt;&gt;8,"",IF(Stammdaten!S9="X",I8,""))</f>
        <v/>
      </c>
      <c r="L269" s="43" t="str">
        <f>IF(E8&lt;&gt;9,"",IF(Stammdaten!S9="X",I8,""))</f>
        <v/>
      </c>
      <c r="M269" s="43" t="str">
        <f>IF(E8&lt;&gt;10,"",IF(Stammdaten!S9="X",I8,""))</f>
        <v/>
      </c>
      <c r="N269" s="43"/>
      <c r="O269" s="43"/>
      <c r="P269" s="43"/>
      <c r="Q269" s="43"/>
      <c r="R269" s="43"/>
      <c r="S269" s="43"/>
      <c r="T269" s="43"/>
      <c r="U269" s="43"/>
      <c r="V269" s="43"/>
      <c r="W269" s="43"/>
      <c r="X269" s="43"/>
      <c r="Y269" s="43"/>
      <c r="Z269" s="43"/>
      <c r="AA269" s="43"/>
      <c r="AB269" s="43"/>
      <c r="AC269" s="43"/>
      <c r="AD269" s="43"/>
      <c r="AE269" s="43"/>
      <c r="AF269" s="43"/>
      <c r="AG269" s="43"/>
      <c r="AH269" s="43"/>
      <c r="AI269" s="43"/>
      <c r="AJ269" s="43"/>
      <c r="AK269" s="43"/>
      <c r="AL269" s="43"/>
      <c r="AM269" s="43"/>
      <c r="AN269" s="43"/>
      <c r="AO269" s="43"/>
      <c r="AP269" s="43"/>
      <c r="AQ269" s="43"/>
      <c r="AR269" s="43"/>
      <c r="AS269" s="43"/>
      <c r="AT269" s="43"/>
      <c r="AU269" s="43"/>
      <c r="AV269" s="43"/>
      <c r="AW269" s="43"/>
      <c r="AX269" s="43"/>
      <c r="AY269" s="43"/>
      <c r="AZ269" s="43"/>
      <c r="BA269" s="43"/>
      <c r="BB269" s="43"/>
      <c r="BC269" s="43"/>
      <c r="BD269" s="43"/>
      <c r="BE269" s="43"/>
      <c r="BF269" s="43"/>
      <c r="BG269" s="43"/>
      <c r="BH269" s="43"/>
      <c r="BI269" s="43"/>
      <c r="BJ269" s="43"/>
      <c r="BK269" s="43"/>
      <c r="BL269" s="43"/>
      <c r="BM269" s="43"/>
      <c r="BN269" s="43"/>
      <c r="BO269" s="43"/>
      <c r="BP269" s="43"/>
      <c r="BQ269" s="43"/>
      <c r="BR269" s="43"/>
      <c r="BS269" s="43"/>
      <c r="BT269" s="43"/>
      <c r="BU269" s="43"/>
      <c r="BV269" s="43"/>
      <c r="BW269" s="43"/>
      <c r="BX269" s="43"/>
      <c r="BY269" s="43"/>
      <c r="BZ269" s="43"/>
      <c r="CA269" s="43"/>
      <c r="CB269" s="43"/>
      <c r="CC269" s="43"/>
      <c r="CD269" s="43"/>
      <c r="CE269" s="43"/>
      <c r="CF269" s="43"/>
      <c r="CG269" s="43"/>
      <c r="CH269" s="43"/>
      <c r="CI269" s="43"/>
      <c r="CJ269" s="43"/>
      <c r="CK269" s="43"/>
      <c r="CL269" s="43"/>
      <c r="CM269" s="43"/>
      <c r="CN269" s="43"/>
      <c r="CO269" s="43"/>
      <c r="CP269" s="43"/>
      <c r="CQ269" s="43"/>
      <c r="CR269" s="43"/>
      <c r="CS269" s="43"/>
      <c r="CT269" s="43"/>
      <c r="CU269" s="43"/>
      <c r="CV269" s="43"/>
      <c r="CW269" s="43"/>
      <c r="CX269" s="43"/>
      <c r="CY269" s="43"/>
      <c r="CZ269" s="43"/>
      <c r="DA269" s="43"/>
      <c r="DB269" s="43"/>
      <c r="DC269" s="43"/>
      <c r="DD269" s="43"/>
      <c r="DE269" s="43"/>
      <c r="DF269" s="43"/>
      <c r="DG269" s="43"/>
      <c r="DH269" s="43"/>
      <c r="DI269" s="43"/>
      <c r="DJ269" s="43"/>
      <c r="DK269" s="43"/>
      <c r="DL269" s="43"/>
      <c r="DM269" s="43"/>
    </row>
    <row r="270" spans="1:117" hidden="1" x14ac:dyDescent="0.2">
      <c r="A270" s="43"/>
      <c r="B270" s="43"/>
      <c r="C270" s="43"/>
      <c r="D270" s="49" t="str">
        <f>IF(E9&lt;&gt;1,"",IF(Stammdaten!S10="X",I9,""))</f>
        <v/>
      </c>
      <c r="E270" s="49" t="str">
        <f>IF(E9&lt;&gt;2,"",IF(Stammdaten!S10="X",I9,""))</f>
        <v/>
      </c>
      <c r="F270" s="49" t="str">
        <f>IF(E9&lt;&gt;3,"",IF(Stammdaten!S10="X",I9,""))</f>
        <v/>
      </c>
      <c r="G270" s="49" t="str">
        <f>IF(E9&lt;&gt;4,"",IF(Stammdaten!S10="X",I9,""))</f>
        <v/>
      </c>
      <c r="H270" s="49" t="str">
        <f>IF(E9&lt;&gt;5,"",IF(Stammdaten!S10="X",I9,""))</f>
        <v/>
      </c>
      <c r="I270" s="49" t="str">
        <f>IF(E9&lt;&gt;6,"",IF(Stammdaten!S10="X",I9,""))</f>
        <v/>
      </c>
      <c r="J270" s="49" t="str">
        <f>IF(E9&lt;&gt;7,"",IF(Stammdaten!S10="X",I9,""))</f>
        <v/>
      </c>
      <c r="K270" s="49" t="str">
        <f>IF(E9&lt;&gt;8,"",IF(Stammdaten!S10="X",I9,""))</f>
        <v/>
      </c>
      <c r="L270" s="49" t="str">
        <f>IF(E9&lt;&gt;9,"",IF(Stammdaten!S10="X",I9,""))</f>
        <v/>
      </c>
      <c r="M270" s="49" t="str">
        <f>IF(E9&lt;&gt;10,"",IF(Stammdaten!S10="X",I9,""))</f>
        <v/>
      </c>
      <c r="N270" s="43"/>
      <c r="O270" s="43"/>
      <c r="P270" s="43"/>
      <c r="Q270" s="43"/>
      <c r="R270" s="43"/>
      <c r="S270" s="43"/>
      <c r="T270" s="43"/>
      <c r="U270" s="43"/>
      <c r="V270" s="43"/>
      <c r="W270" s="43"/>
      <c r="X270" s="43"/>
      <c r="Y270" s="43"/>
      <c r="Z270" s="43"/>
      <c r="AA270" s="43"/>
      <c r="AB270" s="43"/>
      <c r="AC270" s="43"/>
      <c r="AD270" s="43"/>
      <c r="AE270" s="43"/>
      <c r="AF270" s="43"/>
      <c r="AG270" s="43"/>
      <c r="AH270" s="43"/>
      <c r="AI270" s="43"/>
      <c r="AJ270" s="43"/>
      <c r="AK270" s="43"/>
      <c r="AL270" s="43"/>
      <c r="AM270" s="43"/>
      <c r="AN270" s="43"/>
      <c r="AO270" s="43"/>
      <c r="AP270" s="43"/>
      <c r="AQ270" s="43"/>
      <c r="AR270" s="43"/>
      <c r="AS270" s="43"/>
      <c r="AT270" s="43"/>
      <c r="AU270" s="43"/>
      <c r="AV270" s="43"/>
      <c r="AW270" s="43"/>
      <c r="AX270" s="43"/>
      <c r="AY270" s="43"/>
      <c r="AZ270" s="43"/>
      <c r="BA270" s="43"/>
      <c r="BB270" s="43"/>
      <c r="BC270" s="43"/>
      <c r="BD270" s="43"/>
      <c r="BE270" s="43"/>
      <c r="BF270" s="43"/>
      <c r="BG270" s="43"/>
      <c r="BH270" s="43"/>
      <c r="BI270" s="43"/>
      <c r="BJ270" s="43"/>
      <c r="BK270" s="43"/>
      <c r="BL270" s="43"/>
      <c r="BM270" s="43"/>
      <c r="BN270" s="43"/>
      <c r="BO270" s="43"/>
      <c r="BP270" s="43"/>
      <c r="BQ270" s="43"/>
      <c r="BR270" s="43"/>
      <c r="BS270" s="43"/>
      <c r="BT270" s="43"/>
      <c r="BU270" s="43"/>
      <c r="BV270" s="43"/>
      <c r="BW270" s="43"/>
      <c r="BX270" s="43"/>
      <c r="BY270" s="43"/>
      <c r="BZ270" s="43"/>
      <c r="CA270" s="43"/>
      <c r="CB270" s="43"/>
      <c r="CC270" s="43"/>
      <c r="CD270" s="43"/>
      <c r="CE270" s="43"/>
      <c r="CF270" s="43"/>
      <c r="CG270" s="43"/>
      <c r="CH270" s="43"/>
      <c r="CI270" s="43"/>
      <c r="CJ270" s="43"/>
      <c r="CK270" s="43"/>
      <c r="CL270" s="43"/>
      <c r="CM270" s="43"/>
      <c r="CN270" s="43"/>
      <c r="CO270" s="43"/>
      <c r="CP270" s="43"/>
      <c r="CQ270" s="43"/>
      <c r="CR270" s="43"/>
      <c r="CS270" s="43"/>
      <c r="CT270" s="43"/>
      <c r="CU270" s="43"/>
      <c r="CV270" s="43"/>
      <c r="CW270" s="43"/>
      <c r="CX270" s="43"/>
      <c r="CY270" s="43"/>
      <c r="CZ270" s="43"/>
      <c r="DA270" s="43"/>
      <c r="DB270" s="43"/>
      <c r="DC270" s="43"/>
      <c r="DD270" s="43"/>
      <c r="DE270" s="43"/>
      <c r="DF270" s="43"/>
      <c r="DG270" s="43"/>
      <c r="DH270" s="43"/>
      <c r="DI270" s="43"/>
      <c r="DJ270" s="43"/>
      <c r="DK270" s="43"/>
      <c r="DL270" s="43"/>
      <c r="DM270" s="43"/>
    </row>
    <row r="271" spans="1:117" hidden="1" x14ac:dyDescent="0.2">
      <c r="A271" s="43"/>
      <c r="B271" s="43"/>
      <c r="C271" s="43"/>
      <c r="D271" s="49" t="str">
        <f>IF(E10&lt;&gt;1,"",IF(Stammdaten!S11="X",I10,""))</f>
        <v/>
      </c>
      <c r="E271" s="49" t="str">
        <f>IF(E10&lt;&gt;2,"",IF(Stammdaten!S11="X",I10,""))</f>
        <v/>
      </c>
      <c r="F271" s="49" t="str">
        <f>IF(E10&lt;&gt;3,"",IF(Stammdaten!S11="X",I10,""))</f>
        <v/>
      </c>
      <c r="G271" s="49" t="str">
        <f>IF(E10&lt;&gt;4,"",IF(Stammdaten!S11="X",I10,""))</f>
        <v/>
      </c>
      <c r="H271" s="49" t="str">
        <f>IF(E10&lt;&gt;5,"",IF(Stammdaten!S11="X",I10,""))</f>
        <v/>
      </c>
      <c r="I271" s="49" t="str">
        <f>IF(E10&lt;&gt;6,"",IF(Stammdaten!S11="X",I10,""))</f>
        <v/>
      </c>
      <c r="J271" s="49" t="str">
        <f>IF(E10&lt;&gt;7,"",IF(Stammdaten!S11="X",I10,""))</f>
        <v/>
      </c>
      <c r="K271" s="49" t="str">
        <f>IF(E10&lt;&gt;8,"",IF(Stammdaten!S11="X",I10,""))</f>
        <v/>
      </c>
      <c r="L271" s="49" t="str">
        <f>IF(E10&lt;&gt;9,"",IF(Stammdaten!S11="X",I10,""))</f>
        <v/>
      </c>
      <c r="M271" s="49" t="str">
        <f>IF(E10&lt;&gt;10,"",IF(Stammdaten!S11="X",I10,""))</f>
        <v/>
      </c>
      <c r="N271" s="43"/>
      <c r="O271" s="43"/>
      <c r="P271" s="43"/>
      <c r="Q271" s="43"/>
      <c r="R271" s="43"/>
      <c r="S271" s="43"/>
      <c r="T271" s="43"/>
      <c r="U271" s="43"/>
      <c r="V271" s="43"/>
      <c r="W271" s="43"/>
      <c r="X271" s="43"/>
      <c r="Y271" s="43"/>
      <c r="Z271" s="43"/>
      <c r="AA271" s="43"/>
      <c r="AB271" s="43"/>
      <c r="AC271" s="43"/>
      <c r="AD271" s="43"/>
      <c r="AE271" s="43"/>
      <c r="AF271" s="43"/>
      <c r="AG271" s="43"/>
      <c r="AH271" s="43"/>
      <c r="AI271" s="43"/>
      <c r="AJ271" s="43"/>
      <c r="AK271" s="43"/>
      <c r="AL271" s="43"/>
      <c r="AM271" s="43"/>
      <c r="AN271" s="43"/>
      <c r="AO271" s="43"/>
      <c r="AP271" s="43"/>
      <c r="AQ271" s="43"/>
      <c r="AR271" s="43"/>
      <c r="AS271" s="43"/>
      <c r="AT271" s="43"/>
      <c r="AU271" s="43"/>
      <c r="AV271" s="43"/>
      <c r="AW271" s="43"/>
      <c r="AX271" s="43"/>
      <c r="AY271" s="43"/>
      <c r="AZ271" s="43"/>
      <c r="BA271" s="43"/>
      <c r="BB271" s="43"/>
      <c r="BC271" s="43"/>
      <c r="BD271" s="43"/>
      <c r="BE271" s="43"/>
      <c r="BF271" s="43"/>
      <c r="BG271" s="43"/>
      <c r="BH271" s="43"/>
      <c r="BI271" s="43"/>
      <c r="BJ271" s="43"/>
      <c r="BK271" s="43"/>
      <c r="BL271" s="43"/>
      <c r="BM271" s="43"/>
      <c r="BN271" s="43"/>
      <c r="BO271" s="43"/>
      <c r="BP271" s="43"/>
      <c r="BQ271" s="43"/>
      <c r="BR271" s="43"/>
      <c r="BS271" s="43"/>
      <c r="BT271" s="43"/>
      <c r="BU271" s="43"/>
      <c r="BV271" s="43"/>
      <c r="BW271" s="43"/>
      <c r="BX271" s="43"/>
      <c r="BY271" s="43"/>
      <c r="BZ271" s="43"/>
      <c r="CA271" s="43"/>
      <c r="CB271" s="43"/>
      <c r="CC271" s="43"/>
      <c r="CD271" s="43"/>
      <c r="CE271" s="43"/>
      <c r="CF271" s="43"/>
      <c r="CG271" s="43"/>
      <c r="CH271" s="43"/>
      <c r="CI271" s="43"/>
      <c r="CJ271" s="43"/>
      <c r="CK271" s="43"/>
      <c r="CL271" s="43"/>
      <c r="CM271" s="43"/>
      <c r="CN271" s="43"/>
      <c r="CO271" s="43"/>
      <c r="CP271" s="43"/>
      <c r="CQ271" s="43"/>
      <c r="CR271" s="43"/>
      <c r="CS271" s="43"/>
      <c r="CT271" s="43"/>
      <c r="CU271" s="43"/>
      <c r="CV271" s="43"/>
      <c r="CW271" s="43"/>
      <c r="CX271" s="43"/>
      <c r="CY271" s="43"/>
      <c r="CZ271" s="43"/>
      <c r="DA271" s="43"/>
      <c r="DB271" s="43"/>
      <c r="DC271" s="43"/>
      <c r="DD271" s="43"/>
      <c r="DE271" s="43"/>
      <c r="DF271" s="43"/>
      <c r="DG271" s="43"/>
      <c r="DH271" s="43"/>
      <c r="DI271" s="43"/>
      <c r="DJ271" s="43"/>
      <c r="DK271" s="43"/>
      <c r="DL271" s="43"/>
      <c r="DM271" s="43"/>
    </row>
    <row r="272" spans="1:117" hidden="1" x14ac:dyDescent="0.2">
      <c r="A272" s="43"/>
      <c r="B272" s="43"/>
      <c r="C272" s="43"/>
      <c r="D272" s="49" t="str">
        <f>IF(E11&lt;&gt;1,"",IF(Stammdaten!S12="X",I11,""))</f>
        <v/>
      </c>
      <c r="E272" s="49" t="str">
        <f>IF(E11&lt;&gt;2,"",IF(Stammdaten!S12="X",I11,""))</f>
        <v/>
      </c>
      <c r="F272" s="49" t="str">
        <f>IF(E11&lt;&gt;3,"",IF(Stammdaten!S12="X",I11,""))</f>
        <v/>
      </c>
      <c r="G272" s="49" t="str">
        <f>IF(E11&lt;&gt;4,"",IF(Stammdaten!S12="X",I11,""))</f>
        <v/>
      </c>
      <c r="H272" s="49" t="str">
        <f>IF(E11&lt;&gt;5,"",IF(Stammdaten!S12="X",I11,""))</f>
        <v/>
      </c>
      <c r="I272" s="49" t="str">
        <f>IF(E11&lt;&gt;6,"",IF(Stammdaten!S12="X",I11,""))</f>
        <v/>
      </c>
      <c r="J272" s="49" t="str">
        <f>IF(E11&lt;&gt;7,"",IF(Stammdaten!S12="X",I11,""))</f>
        <v/>
      </c>
      <c r="K272" s="49" t="str">
        <f>IF(E11&lt;&gt;8,"",IF(Stammdaten!S12="X",I11,""))</f>
        <v/>
      </c>
      <c r="L272" s="49" t="str">
        <f>IF(E11&lt;&gt;9,"",IF(Stammdaten!S12="X",I11,""))</f>
        <v/>
      </c>
      <c r="M272" s="49" t="str">
        <f>IF(E11&lt;&gt;10,"",IF(Stammdaten!S12="X",I11,""))</f>
        <v/>
      </c>
      <c r="N272" s="43"/>
      <c r="O272" s="43"/>
      <c r="P272" s="43"/>
      <c r="Q272" s="43"/>
      <c r="R272" s="43"/>
      <c r="S272" s="43"/>
      <c r="T272" s="43"/>
      <c r="U272" s="43"/>
      <c r="V272" s="43"/>
      <c r="W272" s="43"/>
      <c r="X272" s="43"/>
      <c r="Y272" s="43"/>
      <c r="Z272" s="43"/>
      <c r="AA272" s="43"/>
      <c r="AB272" s="43"/>
      <c r="AC272" s="43"/>
      <c r="AD272" s="43"/>
      <c r="AE272" s="43"/>
      <c r="AF272" s="43"/>
      <c r="AG272" s="43"/>
      <c r="AH272" s="43"/>
      <c r="AI272" s="43"/>
      <c r="AJ272" s="43"/>
      <c r="AK272" s="43"/>
      <c r="AL272" s="43"/>
      <c r="AM272" s="43"/>
      <c r="AN272" s="43"/>
      <c r="AO272" s="43"/>
      <c r="AP272" s="43"/>
      <c r="AQ272" s="43"/>
      <c r="AR272" s="43"/>
      <c r="AS272" s="43"/>
      <c r="AT272" s="43"/>
      <c r="AU272" s="43"/>
      <c r="AV272" s="43"/>
      <c r="AW272" s="43"/>
      <c r="AX272" s="43"/>
      <c r="AY272" s="43"/>
      <c r="AZ272" s="43"/>
      <c r="BA272" s="43"/>
      <c r="BB272" s="43"/>
      <c r="BC272" s="43"/>
      <c r="BD272" s="43"/>
      <c r="BE272" s="43"/>
      <c r="BF272" s="43"/>
      <c r="BG272" s="43"/>
      <c r="BH272" s="43"/>
      <c r="BI272" s="43"/>
      <c r="BJ272" s="43"/>
      <c r="BK272" s="43"/>
      <c r="BL272" s="43"/>
      <c r="BM272" s="43"/>
      <c r="BN272" s="43"/>
      <c r="BO272" s="43"/>
      <c r="BP272" s="43"/>
      <c r="BQ272" s="43"/>
      <c r="BR272" s="43"/>
      <c r="BS272" s="43"/>
      <c r="BT272" s="43"/>
      <c r="BU272" s="43"/>
      <c r="BV272" s="43"/>
      <c r="BW272" s="43"/>
      <c r="BX272" s="43"/>
      <c r="BY272" s="43"/>
      <c r="BZ272" s="43"/>
      <c r="CA272" s="43"/>
      <c r="CB272" s="43"/>
      <c r="CC272" s="43"/>
      <c r="CD272" s="43"/>
      <c r="CE272" s="43"/>
      <c r="CF272" s="43"/>
      <c r="CG272" s="43"/>
      <c r="CH272" s="43"/>
      <c r="CI272" s="43"/>
      <c r="CJ272" s="43"/>
      <c r="CK272" s="43"/>
      <c r="CL272" s="43"/>
      <c r="CM272" s="43"/>
      <c r="CN272" s="43"/>
      <c r="CO272" s="43"/>
      <c r="CP272" s="43"/>
      <c r="CQ272" s="43"/>
      <c r="CR272" s="43"/>
      <c r="CS272" s="43"/>
      <c r="CT272" s="43"/>
      <c r="CU272" s="43"/>
      <c r="CV272" s="43"/>
      <c r="CW272" s="43"/>
      <c r="CX272" s="43"/>
      <c r="CY272" s="43"/>
      <c r="CZ272" s="43"/>
      <c r="DA272" s="43"/>
      <c r="DB272" s="43"/>
      <c r="DC272" s="43"/>
      <c r="DD272" s="43"/>
      <c r="DE272" s="43"/>
      <c r="DF272" s="43"/>
      <c r="DG272" s="43"/>
      <c r="DH272" s="43"/>
      <c r="DI272" s="43"/>
      <c r="DJ272" s="43"/>
      <c r="DK272" s="43"/>
      <c r="DL272" s="43"/>
      <c r="DM272" s="43"/>
    </row>
    <row r="273" spans="1:117" hidden="1" x14ac:dyDescent="0.2">
      <c r="A273" s="43"/>
      <c r="B273" s="43"/>
      <c r="C273" s="43"/>
      <c r="D273" s="49" t="str">
        <f>IF(E12&lt;&gt;1,"",IF(Stammdaten!S13="X",I12,""))</f>
        <v/>
      </c>
      <c r="E273" s="49" t="str">
        <f>IF(E12&lt;&gt;2,"",IF(Stammdaten!S13="X",I12,""))</f>
        <v/>
      </c>
      <c r="F273" s="49" t="str">
        <f>IF(E12&lt;&gt;3,"",IF(Stammdaten!S13="X",I12,""))</f>
        <v/>
      </c>
      <c r="G273" s="49" t="str">
        <f>IF(E12&lt;&gt;4,"",IF(Stammdaten!S13="X",I12,""))</f>
        <v/>
      </c>
      <c r="H273" s="49" t="str">
        <f>IF(E12&lt;&gt;5,"",IF(Stammdaten!S13="X",I12,""))</f>
        <v/>
      </c>
      <c r="I273" s="49" t="str">
        <f>IF(E12&lt;&gt;6,"",IF(Stammdaten!S13="X",I12,""))</f>
        <v/>
      </c>
      <c r="J273" s="49" t="str">
        <f>IF(E12&lt;&gt;7,"",IF(Stammdaten!S13="X",I12,""))</f>
        <v/>
      </c>
      <c r="K273" s="49" t="str">
        <f>IF(E12&lt;&gt;8,"",IF(Stammdaten!S13="X",I12,""))</f>
        <v/>
      </c>
      <c r="L273" s="49" t="str">
        <f>IF(E12&lt;&gt;9,"",IF(Stammdaten!S13="X",I12,""))</f>
        <v/>
      </c>
      <c r="M273" s="49" t="str">
        <f>IF(E12&lt;&gt;10,"",IF(Stammdaten!S13="X",I12,""))</f>
        <v/>
      </c>
      <c r="N273" s="43"/>
      <c r="O273" s="43"/>
      <c r="P273" s="43"/>
      <c r="Q273" s="43"/>
      <c r="R273" s="43"/>
      <c r="S273" s="43"/>
      <c r="T273" s="43"/>
      <c r="U273" s="43"/>
      <c r="V273" s="43"/>
      <c r="W273" s="43"/>
      <c r="X273" s="43"/>
      <c r="Y273" s="43"/>
      <c r="Z273" s="43"/>
      <c r="AA273" s="43"/>
      <c r="AB273" s="43"/>
      <c r="AC273" s="43"/>
      <c r="AD273" s="43"/>
      <c r="AE273" s="43"/>
      <c r="AF273" s="43"/>
      <c r="AG273" s="43"/>
      <c r="AH273" s="43"/>
      <c r="AI273" s="43"/>
      <c r="AJ273" s="43"/>
      <c r="AK273" s="43"/>
      <c r="AL273" s="43"/>
      <c r="AM273" s="43"/>
      <c r="AN273" s="43"/>
      <c r="AO273" s="43"/>
      <c r="AP273" s="43"/>
      <c r="AQ273" s="43"/>
      <c r="AR273" s="43"/>
      <c r="AS273" s="43"/>
      <c r="AT273" s="43"/>
      <c r="AU273" s="43"/>
      <c r="AV273" s="43"/>
      <c r="AW273" s="43"/>
      <c r="AX273" s="43"/>
      <c r="AY273" s="43"/>
      <c r="AZ273" s="43"/>
      <c r="BA273" s="43"/>
      <c r="BB273" s="43"/>
      <c r="BC273" s="43"/>
      <c r="BD273" s="43"/>
      <c r="BE273" s="43"/>
      <c r="BF273" s="43"/>
      <c r="BG273" s="43"/>
      <c r="BH273" s="43"/>
      <c r="BI273" s="43"/>
      <c r="BJ273" s="43"/>
      <c r="BK273" s="43"/>
      <c r="BL273" s="43"/>
      <c r="BM273" s="43"/>
      <c r="BN273" s="43"/>
      <c r="BO273" s="43"/>
      <c r="BP273" s="43"/>
      <c r="BQ273" s="43"/>
      <c r="BR273" s="43"/>
      <c r="BS273" s="43"/>
      <c r="BT273" s="43"/>
      <c r="BU273" s="43"/>
      <c r="BV273" s="43"/>
      <c r="BW273" s="43"/>
      <c r="BX273" s="43"/>
      <c r="BY273" s="43"/>
      <c r="BZ273" s="43"/>
      <c r="CA273" s="43"/>
      <c r="CB273" s="43"/>
      <c r="CC273" s="43"/>
      <c r="CD273" s="43"/>
      <c r="CE273" s="43"/>
      <c r="CF273" s="43"/>
      <c r="CG273" s="43"/>
      <c r="CH273" s="43"/>
      <c r="CI273" s="43"/>
      <c r="CJ273" s="43"/>
      <c r="CK273" s="43"/>
      <c r="CL273" s="43"/>
      <c r="CM273" s="43"/>
      <c r="CN273" s="43"/>
      <c r="CO273" s="43"/>
      <c r="CP273" s="43"/>
      <c r="CQ273" s="43"/>
      <c r="CR273" s="43"/>
      <c r="CS273" s="43"/>
      <c r="CT273" s="43"/>
      <c r="CU273" s="43"/>
      <c r="CV273" s="43"/>
      <c r="CW273" s="43"/>
      <c r="CX273" s="43"/>
      <c r="CY273" s="43"/>
      <c r="CZ273" s="43"/>
      <c r="DA273" s="43"/>
      <c r="DB273" s="43"/>
      <c r="DC273" s="43"/>
      <c r="DD273" s="43"/>
      <c r="DE273" s="43"/>
      <c r="DF273" s="43"/>
      <c r="DG273" s="43"/>
      <c r="DH273" s="43"/>
      <c r="DI273" s="43"/>
      <c r="DJ273" s="43"/>
      <c r="DK273" s="43"/>
      <c r="DL273" s="43"/>
      <c r="DM273" s="43"/>
    </row>
    <row r="274" spans="1:117" hidden="1" x14ac:dyDescent="0.2">
      <c r="A274" s="43"/>
      <c r="B274" s="43"/>
      <c r="C274" s="43"/>
      <c r="D274" s="49" t="str">
        <f>IF(E13&lt;&gt;1,"",IF(Stammdaten!S14="X",I13,""))</f>
        <v/>
      </c>
      <c r="E274" s="49" t="str">
        <f>IF(E13&lt;&gt;2,"",IF(Stammdaten!S14="X",I13,""))</f>
        <v/>
      </c>
      <c r="F274" s="49" t="str">
        <f>IF(E13&lt;&gt;3,"",IF(Stammdaten!S14="X",I13,""))</f>
        <v/>
      </c>
      <c r="G274" s="49" t="str">
        <f>IF(E13&lt;&gt;4,"",IF(Stammdaten!S14="X",I13,""))</f>
        <v/>
      </c>
      <c r="H274" s="49" t="str">
        <f>IF(E13&lt;&gt;5,"",IF(Stammdaten!S14="X",I13,""))</f>
        <v/>
      </c>
      <c r="I274" s="49" t="str">
        <f>IF(E13&lt;&gt;6,"",IF(Stammdaten!S14="X",I13,""))</f>
        <v/>
      </c>
      <c r="J274" s="49" t="str">
        <f>IF(E13&lt;&gt;7,"",IF(Stammdaten!S14="X",I13,""))</f>
        <v/>
      </c>
      <c r="K274" s="49" t="str">
        <f>IF(E13&lt;&gt;8,"",IF(Stammdaten!S14="X",I13,""))</f>
        <v/>
      </c>
      <c r="L274" s="49" t="str">
        <f>IF(E13&lt;&gt;9,"",IF(Stammdaten!S14="X",I13,""))</f>
        <v/>
      </c>
      <c r="M274" s="49" t="str">
        <f>IF(E13&lt;&gt;10,"",IF(Stammdaten!S14="X",I13,""))</f>
        <v/>
      </c>
      <c r="N274" s="43"/>
      <c r="O274" s="43"/>
      <c r="P274" s="43"/>
      <c r="Q274" s="43"/>
      <c r="R274" s="43"/>
      <c r="S274" s="43"/>
      <c r="T274" s="43"/>
      <c r="U274" s="43"/>
      <c r="V274" s="43"/>
      <c r="W274" s="43"/>
      <c r="X274" s="43"/>
      <c r="Y274" s="43"/>
      <c r="Z274" s="43"/>
      <c r="AA274" s="43"/>
      <c r="AB274" s="43"/>
      <c r="AC274" s="43"/>
      <c r="AD274" s="43"/>
      <c r="AE274" s="43"/>
      <c r="AF274" s="43"/>
      <c r="AG274" s="43"/>
      <c r="AH274" s="43"/>
      <c r="AI274" s="43"/>
      <c r="AJ274" s="43"/>
      <c r="AK274" s="43"/>
      <c r="AL274" s="43"/>
      <c r="AM274" s="43"/>
      <c r="AN274" s="43"/>
      <c r="AO274" s="43"/>
      <c r="AP274" s="43"/>
      <c r="AQ274" s="43"/>
      <c r="AR274" s="43"/>
      <c r="AS274" s="43"/>
      <c r="AT274" s="43"/>
      <c r="AU274" s="43"/>
      <c r="AV274" s="43"/>
      <c r="AW274" s="43"/>
      <c r="AX274" s="43"/>
      <c r="AY274" s="43"/>
      <c r="AZ274" s="43"/>
      <c r="BA274" s="43"/>
      <c r="BB274" s="43"/>
      <c r="BC274" s="43"/>
      <c r="BD274" s="43"/>
      <c r="BE274" s="43"/>
      <c r="BF274" s="43"/>
      <c r="BG274" s="43"/>
      <c r="BH274" s="43"/>
      <c r="BI274" s="43"/>
      <c r="BJ274" s="43"/>
      <c r="BK274" s="43"/>
      <c r="BL274" s="43"/>
      <c r="BM274" s="43"/>
      <c r="BN274" s="43"/>
      <c r="BO274" s="43"/>
      <c r="BP274" s="43"/>
      <c r="BQ274" s="43"/>
      <c r="BR274" s="43"/>
      <c r="BS274" s="43"/>
      <c r="BT274" s="43"/>
      <c r="BU274" s="43"/>
      <c r="BV274" s="43"/>
      <c r="BW274" s="43"/>
      <c r="BX274" s="43"/>
      <c r="BY274" s="43"/>
      <c r="BZ274" s="43"/>
      <c r="CA274" s="43"/>
      <c r="CB274" s="43"/>
      <c r="CC274" s="43"/>
      <c r="CD274" s="43"/>
      <c r="CE274" s="43"/>
      <c r="CF274" s="43"/>
      <c r="CG274" s="43"/>
      <c r="CH274" s="43"/>
      <c r="CI274" s="43"/>
      <c r="CJ274" s="43"/>
      <c r="CK274" s="43"/>
      <c r="CL274" s="43"/>
      <c r="CM274" s="43"/>
      <c r="CN274" s="43"/>
      <c r="CO274" s="43"/>
      <c r="CP274" s="43"/>
      <c r="CQ274" s="43"/>
      <c r="CR274" s="43"/>
      <c r="CS274" s="43"/>
      <c r="CT274" s="43"/>
      <c r="CU274" s="43"/>
      <c r="CV274" s="43"/>
      <c r="CW274" s="43"/>
      <c r="CX274" s="43"/>
      <c r="CY274" s="43"/>
      <c r="CZ274" s="43"/>
      <c r="DA274" s="43"/>
      <c r="DB274" s="43"/>
      <c r="DC274" s="43"/>
      <c r="DD274" s="43"/>
      <c r="DE274" s="43"/>
      <c r="DF274" s="43"/>
      <c r="DG274" s="43"/>
      <c r="DH274" s="43"/>
      <c r="DI274" s="43"/>
      <c r="DJ274" s="43"/>
      <c r="DK274" s="43"/>
      <c r="DL274" s="43"/>
      <c r="DM274" s="43"/>
    </row>
    <row r="275" spans="1:117" hidden="1" x14ac:dyDescent="0.2">
      <c r="A275" s="43"/>
      <c r="B275" s="43"/>
      <c r="C275" s="43"/>
      <c r="D275" s="49" t="str">
        <f>IF(E14&lt;&gt;1,"",IF(Stammdaten!S15="X",I14,""))</f>
        <v/>
      </c>
      <c r="E275" s="49" t="str">
        <f>IF(E14&lt;&gt;2,"",IF(Stammdaten!S15="X",I14,""))</f>
        <v/>
      </c>
      <c r="F275" s="49" t="str">
        <f>IF(E14&lt;&gt;3,"",IF(Stammdaten!S15="X",I14,""))</f>
        <v/>
      </c>
      <c r="G275" s="49" t="str">
        <f>IF(E14&lt;&gt;4,"",IF(Stammdaten!S15="X",I14,""))</f>
        <v/>
      </c>
      <c r="H275" s="49" t="str">
        <f>IF(E14&lt;&gt;5,"",IF(Stammdaten!S15="X",I14,""))</f>
        <v/>
      </c>
      <c r="I275" s="49" t="str">
        <f>IF(E14&lt;&gt;6,"",IF(Stammdaten!S15="X",I14,""))</f>
        <v/>
      </c>
      <c r="J275" s="49" t="str">
        <f>IF(E14&lt;&gt;7,"",IF(Stammdaten!S15="X",I14,""))</f>
        <v/>
      </c>
      <c r="K275" s="49" t="str">
        <f>IF(E14&lt;&gt;8,"",IF(Stammdaten!S15="X",I14,""))</f>
        <v/>
      </c>
      <c r="L275" s="49" t="str">
        <f>IF(E14&lt;&gt;9,"",IF(Stammdaten!S15="X",I14,""))</f>
        <v/>
      </c>
      <c r="M275" s="49" t="str">
        <f>IF(E14&lt;&gt;10,"",IF(Stammdaten!S15="X",I14,""))</f>
        <v/>
      </c>
      <c r="N275" s="43"/>
      <c r="O275" s="43"/>
      <c r="P275" s="43"/>
      <c r="Q275" s="43"/>
      <c r="R275" s="43"/>
      <c r="S275" s="43"/>
      <c r="T275" s="43"/>
      <c r="U275" s="43"/>
      <c r="V275" s="43"/>
      <c r="W275" s="43"/>
      <c r="X275" s="43"/>
      <c r="Y275" s="43"/>
      <c r="Z275" s="43"/>
      <c r="AA275" s="43"/>
      <c r="AB275" s="43"/>
      <c r="AC275" s="43"/>
      <c r="AD275" s="43"/>
      <c r="AE275" s="43"/>
      <c r="AF275" s="43"/>
      <c r="AG275" s="43"/>
      <c r="AH275" s="43"/>
      <c r="AI275" s="43"/>
      <c r="AJ275" s="43"/>
      <c r="AK275" s="43"/>
      <c r="AL275" s="43"/>
      <c r="AM275" s="43"/>
      <c r="AN275" s="43"/>
      <c r="AO275" s="43"/>
      <c r="AP275" s="43"/>
      <c r="AQ275" s="43"/>
      <c r="AR275" s="43"/>
      <c r="AS275" s="43"/>
      <c r="AT275" s="43"/>
      <c r="AU275" s="43"/>
      <c r="AV275" s="43"/>
      <c r="AW275" s="43"/>
      <c r="AX275" s="43"/>
      <c r="AY275" s="43"/>
      <c r="AZ275" s="43"/>
      <c r="BA275" s="43"/>
      <c r="BB275" s="43"/>
      <c r="BC275" s="43"/>
      <c r="BD275" s="43"/>
      <c r="BE275" s="43"/>
      <c r="BF275" s="43"/>
      <c r="BG275" s="43"/>
      <c r="BH275" s="43"/>
      <c r="BI275" s="43"/>
      <c r="BJ275" s="43"/>
      <c r="BK275" s="43"/>
      <c r="BL275" s="43"/>
      <c r="BM275" s="43"/>
      <c r="BN275" s="43"/>
      <c r="BO275" s="43"/>
      <c r="BP275" s="43"/>
      <c r="BQ275" s="43"/>
      <c r="BR275" s="43"/>
      <c r="BS275" s="43"/>
      <c r="BT275" s="43"/>
      <c r="BU275" s="43"/>
      <c r="BV275" s="43"/>
      <c r="BW275" s="43"/>
      <c r="BX275" s="43"/>
      <c r="BY275" s="43"/>
      <c r="BZ275" s="43"/>
      <c r="CA275" s="43"/>
      <c r="CB275" s="43"/>
      <c r="CC275" s="43"/>
      <c r="CD275" s="43"/>
      <c r="CE275" s="43"/>
      <c r="CF275" s="43"/>
      <c r="CG275" s="43"/>
      <c r="CH275" s="43"/>
      <c r="CI275" s="43"/>
      <c r="CJ275" s="43"/>
      <c r="CK275" s="43"/>
      <c r="CL275" s="43"/>
      <c r="CM275" s="43"/>
      <c r="CN275" s="43"/>
      <c r="CO275" s="43"/>
      <c r="CP275" s="43"/>
      <c r="CQ275" s="43"/>
      <c r="CR275" s="43"/>
      <c r="CS275" s="43"/>
      <c r="CT275" s="43"/>
      <c r="CU275" s="43"/>
      <c r="CV275" s="43"/>
      <c r="CW275" s="43"/>
      <c r="CX275" s="43"/>
      <c r="CY275" s="43"/>
      <c r="CZ275" s="43"/>
      <c r="DA275" s="43"/>
      <c r="DB275" s="43"/>
      <c r="DC275" s="43"/>
      <c r="DD275" s="43"/>
      <c r="DE275" s="43"/>
      <c r="DF275" s="43"/>
      <c r="DG275" s="43"/>
      <c r="DH275" s="43"/>
      <c r="DI275" s="43"/>
      <c r="DJ275" s="43"/>
      <c r="DK275" s="43"/>
      <c r="DL275" s="43"/>
      <c r="DM275" s="43"/>
    </row>
    <row r="276" spans="1:117" hidden="1" x14ac:dyDescent="0.2">
      <c r="A276" s="43"/>
      <c r="B276" s="43"/>
      <c r="C276" s="43"/>
      <c r="D276" s="49" t="str">
        <f>IF(E15&lt;&gt;1,"",IF(Stammdaten!S16="X",I15,""))</f>
        <v/>
      </c>
      <c r="E276" s="49" t="str">
        <f>IF(E15&lt;&gt;2,"",IF(Stammdaten!S16="X",I15,""))</f>
        <v/>
      </c>
      <c r="F276" s="49" t="str">
        <f>IF(E15&lt;&gt;3,"",IF(Stammdaten!S16="X",I15,""))</f>
        <v/>
      </c>
      <c r="G276" s="49" t="str">
        <f>IF(E15&lt;&gt;4,"",IF(Stammdaten!S16="X",I15,""))</f>
        <v/>
      </c>
      <c r="H276" s="49" t="str">
        <f>IF(E15&lt;&gt;5,"",IF(Stammdaten!S16="X",I15,""))</f>
        <v/>
      </c>
      <c r="I276" s="49" t="str">
        <f>IF(E15&lt;&gt;6,"",IF(Stammdaten!S16="X",I15,""))</f>
        <v/>
      </c>
      <c r="J276" s="49" t="str">
        <f>IF(E15&lt;&gt;7,"",IF(Stammdaten!S16="X",I15,""))</f>
        <v/>
      </c>
      <c r="K276" s="49" t="str">
        <f>IF(E15&lt;&gt;8,"",IF(Stammdaten!S16="X",I15,""))</f>
        <v/>
      </c>
      <c r="L276" s="49" t="str">
        <f>IF(E15&lt;&gt;9,"",IF(Stammdaten!S16="X",I15,""))</f>
        <v/>
      </c>
      <c r="M276" s="49" t="str">
        <f>IF(E15&lt;&gt;10,"",IF(Stammdaten!S16="X",I15,""))</f>
        <v/>
      </c>
      <c r="N276" s="43"/>
      <c r="O276" s="43"/>
      <c r="P276" s="43"/>
      <c r="Q276" s="43"/>
      <c r="R276" s="43"/>
      <c r="S276" s="43"/>
      <c r="T276" s="43"/>
      <c r="U276" s="43"/>
      <c r="V276" s="43"/>
      <c r="W276" s="43"/>
      <c r="X276" s="43"/>
      <c r="Y276" s="43"/>
      <c r="Z276" s="43"/>
      <c r="AA276" s="43"/>
      <c r="AB276" s="43"/>
      <c r="AC276" s="43"/>
      <c r="AD276" s="43"/>
      <c r="AE276" s="43"/>
      <c r="AF276" s="43"/>
      <c r="AG276" s="43"/>
      <c r="AH276" s="43"/>
      <c r="AI276" s="43"/>
      <c r="AJ276" s="43"/>
      <c r="AK276" s="43"/>
      <c r="AL276" s="43"/>
      <c r="AM276" s="43"/>
      <c r="AN276" s="43"/>
      <c r="AO276" s="43"/>
      <c r="AP276" s="43"/>
      <c r="AQ276" s="43"/>
      <c r="AR276" s="43"/>
      <c r="AS276" s="43"/>
      <c r="AT276" s="43"/>
      <c r="AU276" s="43"/>
      <c r="AV276" s="43"/>
      <c r="AW276" s="43"/>
      <c r="AX276" s="43"/>
      <c r="AY276" s="43"/>
      <c r="AZ276" s="43"/>
      <c r="BA276" s="43"/>
      <c r="BB276" s="43"/>
      <c r="BC276" s="43"/>
      <c r="BD276" s="43"/>
      <c r="BE276" s="43"/>
      <c r="BF276" s="43"/>
      <c r="BG276" s="43"/>
      <c r="BH276" s="43"/>
      <c r="BI276" s="43"/>
      <c r="BJ276" s="43"/>
      <c r="BK276" s="43"/>
      <c r="BL276" s="43"/>
      <c r="BM276" s="43"/>
      <c r="BN276" s="43"/>
      <c r="BO276" s="43"/>
      <c r="BP276" s="43"/>
      <c r="BQ276" s="43"/>
      <c r="BR276" s="43"/>
      <c r="BS276" s="43"/>
      <c r="BT276" s="43"/>
      <c r="BU276" s="43"/>
      <c r="BV276" s="43"/>
      <c r="BW276" s="43"/>
      <c r="BX276" s="43"/>
      <c r="BY276" s="43"/>
      <c r="BZ276" s="43"/>
      <c r="CA276" s="43"/>
      <c r="CB276" s="43"/>
      <c r="CC276" s="43"/>
      <c r="CD276" s="43"/>
      <c r="CE276" s="43"/>
      <c r="CF276" s="43"/>
      <c r="CG276" s="43"/>
      <c r="CH276" s="43"/>
      <c r="CI276" s="43"/>
      <c r="CJ276" s="43"/>
      <c r="CK276" s="43"/>
      <c r="CL276" s="43"/>
      <c r="CM276" s="43"/>
      <c r="CN276" s="43"/>
      <c r="CO276" s="43"/>
      <c r="CP276" s="43"/>
      <c r="CQ276" s="43"/>
      <c r="CR276" s="43"/>
      <c r="CS276" s="43"/>
      <c r="CT276" s="43"/>
      <c r="CU276" s="43"/>
      <c r="CV276" s="43"/>
      <c r="CW276" s="43"/>
      <c r="CX276" s="43"/>
      <c r="CY276" s="43"/>
      <c r="CZ276" s="43"/>
      <c r="DA276" s="43"/>
      <c r="DB276" s="43"/>
      <c r="DC276" s="43"/>
      <c r="DD276" s="43"/>
      <c r="DE276" s="43"/>
      <c r="DF276" s="43"/>
      <c r="DG276" s="43"/>
      <c r="DH276" s="43"/>
      <c r="DI276" s="43"/>
      <c r="DJ276" s="43"/>
      <c r="DK276" s="43"/>
      <c r="DL276" s="43"/>
      <c r="DM276" s="43"/>
    </row>
    <row r="277" spans="1:117" hidden="1" x14ac:dyDescent="0.2">
      <c r="A277" s="43"/>
      <c r="B277" s="43"/>
      <c r="C277" s="43"/>
      <c r="D277" s="49" t="str">
        <f>IF(E16&lt;&gt;1,"",IF(Stammdaten!S17="X",I16,""))</f>
        <v/>
      </c>
      <c r="E277" s="49" t="str">
        <f>IF(E16&lt;&gt;2,"",IF(Stammdaten!S17="X",I16,""))</f>
        <v/>
      </c>
      <c r="F277" s="49" t="str">
        <f>IF(E16&lt;&gt;3,"",IF(Stammdaten!S17="X",I16,""))</f>
        <v/>
      </c>
      <c r="G277" s="49" t="str">
        <f>IF(E16&lt;&gt;4,"",IF(Stammdaten!S17="X",I16,""))</f>
        <v/>
      </c>
      <c r="H277" s="49" t="str">
        <f>IF(E16&lt;&gt;5,"",IF(Stammdaten!S17="X",I16,""))</f>
        <v/>
      </c>
      <c r="I277" s="49" t="str">
        <f>IF(E16&lt;&gt;6,"",IF(Stammdaten!S17="X",I16,""))</f>
        <v/>
      </c>
      <c r="J277" s="49" t="str">
        <f>IF(E16&lt;&gt;7,"",IF(Stammdaten!S17="X",I16,""))</f>
        <v/>
      </c>
      <c r="K277" s="49" t="str">
        <f>IF(E16&lt;&gt;8,"",IF(Stammdaten!S17="X",I16,""))</f>
        <v/>
      </c>
      <c r="L277" s="49" t="str">
        <f>IF(E16&lt;&gt;9,"",IF(Stammdaten!S17="X",I16,""))</f>
        <v/>
      </c>
      <c r="M277" s="49" t="str">
        <f>IF(E16&lt;&gt;10,"",IF(Stammdaten!S17="X",I16,""))</f>
        <v/>
      </c>
      <c r="N277" s="43"/>
      <c r="O277" s="43"/>
      <c r="P277" s="43"/>
      <c r="Q277" s="43"/>
      <c r="R277" s="43"/>
      <c r="S277" s="43"/>
      <c r="T277" s="43"/>
      <c r="U277" s="43"/>
      <c r="V277" s="43"/>
      <c r="W277" s="43"/>
      <c r="X277" s="43"/>
      <c r="Y277" s="43"/>
      <c r="Z277" s="43"/>
      <c r="AA277" s="43"/>
      <c r="AB277" s="43"/>
      <c r="AC277" s="43"/>
      <c r="AD277" s="43"/>
      <c r="AE277" s="43"/>
      <c r="AF277" s="43"/>
      <c r="AG277" s="43"/>
      <c r="AH277" s="43"/>
      <c r="AI277" s="43"/>
      <c r="AJ277" s="43"/>
      <c r="AK277" s="43"/>
      <c r="AL277" s="43"/>
      <c r="AM277" s="43"/>
      <c r="AN277" s="43"/>
      <c r="AO277" s="43"/>
      <c r="AP277" s="43"/>
      <c r="AQ277" s="43"/>
      <c r="AR277" s="43"/>
      <c r="AS277" s="43"/>
      <c r="AT277" s="43"/>
      <c r="AU277" s="43"/>
      <c r="AV277" s="43"/>
      <c r="AW277" s="43"/>
      <c r="AX277" s="43"/>
      <c r="AY277" s="43"/>
      <c r="AZ277" s="43"/>
      <c r="BA277" s="43"/>
      <c r="BB277" s="43"/>
      <c r="BC277" s="43"/>
      <c r="BD277" s="43"/>
      <c r="BE277" s="43"/>
      <c r="BF277" s="43"/>
      <c r="BG277" s="43"/>
      <c r="BH277" s="43"/>
      <c r="BI277" s="43"/>
      <c r="BJ277" s="43"/>
      <c r="BK277" s="43"/>
      <c r="BL277" s="43"/>
      <c r="BM277" s="43"/>
      <c r="BN277" s="43"/>
      <c r="BO277" s="43"/>
      <c r="BP277" s="43"/>
      <c r="BQ277" s="43"/>
      <c r="BR277" s="43"/>
      <c r="BS277" s="43"/>
      <c r="BT277" s="43"/>
      <c r="BU277" s="43"/>
      <c r="BV277" s="43"/>
      <c r="BW277" s="43"/>
      <c r="BX277" s="43"/>
      <c r="BY277" s="43"/>
      <c r="BZ277" s="43"/>
      <c r="CA277" s="43"/>
      <c r="CB277" s="43"/>
      <c r="CC277" s="43"/>
      <c r="CD277" s="43"/>
      <c r="CE277" s="43"/>
      <c r="CF277" s="43"/>
      <c r="CG277" s="43"/>
      <c r="CH277" s="43"/>
      <c r="CI277" s="43"/>
      <c r="CJ277" s="43"/>
      <c r="CK277" s="43"/>
      <c r="CL277" s="43"/>
      <c r="CM277" s="43"/>
      <c r="CN277" s="43"/>
      <c r="CO277" s="43"/>
      <c r="CP277" s="43"/>
      <c r="CQ277" s="43"/>
      <c r="CR277" s="43"/>
      <c r="CS277" s="43"/>
      <c r="CT277" s="43"/>
      <c r="CU277" s="43"/>
      <c r="CV277" s="43"/>
      <c r="CW277" s="43"/>
      <c r="CX277" s="43"/>
      <c r="CY277" s="43"/>
      <c r="CZ277" s="43"/>
      <c r="DA277" s="43"/>
      <c r="DB277" s="43"/>
      <c r="DC277" s="43"/>
      <c r="DD277" s="43"/>
      <c r="DE277" s="43"/>
      <c r="DF277" s="43"/>
      <c r="DG277" s="43"/>
      <c r="DH277" s="43"/>
      <c r="DI277" s="43"/>
      <c r="DJ277" s="43"/>
      <c r="DK277" s="43"/>
      <c r="DL277" s="43"/>
      <c r="DM277" s="43"/>
    </row>
    <row r="278" spans="1:117" hidden="1" x14ac:dyDescent="0.2">
      <c r="A278" s="43"/>
      <c r="B278" s="43"/>
      <c r="C278" s="43"/>
      <c r="D278" s="49" t="str">
        <f>IF(E17&lt;&gt;1,"",IF(Stammdaten!S18="X",I17,""))</f>
        <v/>
      </c>
      <c r="E278" s="49" t="str">
        <f>IF(E17&lt;&gt;2,"",IF(Stammdaten!S18="X",I17,""))</f>
        <v/>
      </c>
      <c r="F278" s="49" t="str">
        <f>IF(E17&lt;&gt;3,"",IF(Stammdaten!S18="X",I17,""))</f>
        <v/>
      </c>
      <c r="G278" s="49" t="str">
        <f>IF(E17&lt;&gt;4,"",IF(Stammdaten!S18="X",I17,""))</f>
        <v/>
      </c>
      <c r="H278" s="49" t="str">
        <f>IF(E17&lt;&gt;5,"",IF(Stammdaten!S18="X",I17,""))</f>
        <v/>
      </c>
      <c r="I278" s="49" t="str">
        <f>IF(E17&lt;&gt;6,"",IF(Stammdaten!S18="X",I17,""))</f>
        <v/>
      </c>
      <c r="J278" s="49" t="str">
        <f>IF(E17&lt;&gt;7,"",IF(Stammdaten!S18="X",I17,""))</f>
        <v/>
      </c>
      <c r="K278" s="49" t="str">
        <f>IF(E17&lt;&gt;8,"",IF(Stammdaten!S18="X",I17,""))</f>
        <v/>
      </c>
      <c r="L278" s="49" t="str">
        <f>IF(E17&lt;&gt;9,"",IF(Stammdaten!S18="X",I17,""))</f>
        <v/>
      </c>
      <c r="M278" s="49" t="str">
        <f>IF(E17&lt;&gt;10,"",IF(Stammdaten!S18="X",I17,""))</f>
        <v/>
      </c>
      <c r="N278" s="43"/>
      <c r="O278" s="43"/>
      <c r="P278" s="43"/>
      <c r="Q278" s="43"/>
      <c r="R278" s="43"/>
      <c r="S278" s="43"/>
      <c r="T278" s="43"/>
      <c r="U278" s="43"/>
      <c r="V278" s="43"/>
      <c r="W278" s="43"/>
      <c r="X278" s="43"/>
      <c r="Y278" s="43"/>
      <c r="Z278" s="43"/>
      <c r="AA278" s="43"/>
      <c r="AB278" s="43"/>
      <c r="AC278" s="43"/>
      <c r="AD278" s="43"/>
      <c r="AE278" s="43"/>
      <c r="AF278" s="43"/>
      <c r="AG278" s="43"/>
      <c r="AH278" s="43"/>
      <c r="AI278" s="43"/>
      <c r="AJ278" s="43"/>
      <c r="AK278" s="43"/>
      <c r="AL278" s="43"/>
      <c r="AM278" s="43"/>
      <c r="AN278" s="43"/>
      <c r="AO278" s="43"/>
      <c r="AP278" s="43"/>
      <c r="AQ278" s="43"/>
      <c r="AR278" s="43"/>
      <c r="AS278" s="43"/>
      <c r="AT278" s="43"/>
      <c r="AU278" s="43"/>
      <c r="AV278" s="43"/>
      <c r="AW278" s="43"/>
      <c r="AX278" s="43"/>
      <c r="AY278" s="43"/>
      <c r="AZ278" s="43"/>
      <c r="BA278" s="43"/>
      <c r="BB278" s="43"/>
      <c r="BC278" s="43"/>
      <c r="BD278" s="43"/>
      <c r="BE278" s="43"/>
      <c r="BF278" s="43"/>
      <c r="BG278" s="43"/>
      <c r="BH278" s="43"/>
      <c r="BI278" s="43"/>
      <c r="BJ278" s="43"/>
      <c r="BK278" s="43"/>
      <c r="BL278" s="43"/>
      <c r="BM278" s="43"/>
      <c r="BN278" s="43"/>
      <c r="BO278" s="43"/>
      <c r="BP278" s="43"/>
      <c r="BQ278" s="43"/>
      <c r="BR278" s="43"/>
      <c r="BS278" s="43"/>
      <c r="BT278" s="43"/>
      <c r="BU278" s="43"/>
      <c r="BV278" s="43"/>
      <c r="BW278" s="43"/>
      <c r="BX278" s="43"/>
      <c r="BY278" s="43"/>
      <c r="BZ278" s="43"/>
      <c r="CA278" s="43"/>
      <c r="CB278" s="43"/>
      <c r="CC278" s="43"/>
      <c r="CD278" s="43"/>
      <c r="CE278" s="43"/>
      <c r="CF278" s="43"/>
      <c r="CG278" s="43"/>
      <c r="CH278" s="43"/>
      <c r="CI278" s="43"/>
      <c r="CJ278" s="43"/>
      <c r="CK278" s="43"/>
      <c r="CL278" s="43"/>
      <c r="CM278" s="43"/>
      <c r="CN278" s="43"/>
      <c r="CO278" s="43"/>
      <c r="CP278" s="43"/>
      <c r="CQ278" s="43"/>
      <c r="CR278" s="43"/>
      <c r="CS278" s="43"/>
      <c r="CT278" s="43"/>
      <c r="CU278" s="43"/>
      <c r="CV278" s="43"/>
      <c r="CW278" s="43"/>
      <c r="CX278" s="43"/>
      <c r="CY278" s="43"/>
      <c r="CZ278" s="43"/>
      <c r="DA278" s="43"/>
      <c r="DB278" s="43"/>
      <c r="DC278" s="43"/>
      <c r="DD278" s="43"/>
      <c r="DE278" s="43"/>
      <c r="DF278" s="43"/>
      <c r="DG278" s="43"/>
      <c r="DH278" s="43"/>
      <c r="DI278" s="43"/>
      <c r="DJ278" s="43"/>
      <c r="DK278" s="43"/>
      <c r="DL278" s="43"/>
      <c r="DM278" s="43"/>
    </row>
    <row r="279" spans="1:117" hidden="1" x14ac:dyDescent="0.2">
      <c r="A279" s="43"/>
      <c r="B279" s="43"/>
      <c r="C279" s="43"/>
      <c r="D279" s="49" t="str">
        <f>IF(E18&lt;&gt;1,"",IF(Stammdaten!S19="X",I18,""))</f>
        <v/>
      </c>
      <c r="E279" s="49" t="str">
        <f>IF(E18&lt;&gt;2,"",IF(Stammdaten!S19="X",I18,""))</f>
        <v/>
      </c>
      <c r="F279" s="49" t="str">
        <f>IF(E18&lt;&gt;3,"",IF(Stammdaten!S19="X",I18,""))</f>
        <v/>
      </c>
      <c r="G279" s="49" t="str">
        <f>IF(E18&lt;&gt;4,"",IF(Stammdaten!S19="X",I18,""))</f>
        <v/>
      </c>
      <c r="H279" s="49" t="str">
        <f>IF(E18&lt;&gt;5,"",IF(Stammdaten!S19="X",I18,""))</f>
        <v/>
      </c>
      <c r="I279" s="49" t="str">
        <f>IF(E18&lt;&gt;6,"",IF(Stammdaten!S19="X",I18,""))</f>
        <v/>
      </c>
      <c r="J279" s="49" t="str">
        <f>IF(E18&lt;&gt;7,"",IF(Stammdaten!S19="X",I18,""))</f>
        <v/>
      </c>
      <c r="K279" s="49" t="str">
        <f>IF(E18&lt;&gt;8,"",IF(Stammdaten!S19="X",I18,""))</f>
        <v/>
      </c>
      <c r="L279" s="49" t="str">
        <f>IF(E18&lt;&gt;9,"",IF(Stammdaten!S19="X",I18,""))</f>
        <v/>
      </c>
      <c r="M279" s="49" t="str">
        <f>IF(E18&lt;&gt;10,"",IF(Stammdaten!S19="X",I18,""))</f>
        <v/>
      </c>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3"/>
      <c r="AY279" s="43"/>
      <c r="AZ279" s="43"/>
      <c r="BA279" s="43"/>
      <c r="BB279" s="43"/>
      <c r="BC279" s="43"/>
      <c r="BD279" s="43"/>
      <c r="BE279" s="43"/>
      <c r="BF279" s="43"/>
      <c r="BG279" s="43"/>
      <c r="BH279" s="43"/>
      <c r="BI279" s="43"/>
      <c r="BJ279" s="43"/>
      <c r="BK279" s="43"/>
      <c r="BL279" s="43"/>
      <c r="BM279" s="43"/>
      <c r="BN279" s="43"/>
      <c r="BO279" s="43"/>
      <c r="BP279" s="43"/>
      <c r="BQ279" s="43"/>
      <c r="BR279" s="43"/>
      <c r="BS279" s="43"/>
      <c r="BT279" s="43"/>
      <c r="BU279" s="43"/>
      <c r="BV279" s="43"/>
      <c r="BW279" s="43"/>
      <c r="BX279" s="43"/>
      <c r="BY279" s="43"/>
      <c r="BZ279" s="43"/>
      <c r="CA279" s="43"/>
      <c r="CB279" s="43"/>
      <c r="CC279" s="43"/>
      <c r="CD279" s="43"/>
      <c r="CE279" s="43"/>
      <c r="CF279" s="43"/>
      <c r="CG279" s="43"/>
      <c r="CH279" s="43"/>
      <c r="CI279" s="43"/>
      <c r="CJ279" s="43"/>
      <c r="CK279" s="43"/>
      <c r="CL279" s="43"/>
      <c r="CM279" s="43"/>
      <c r="CN279" s="43"/>
      <c r="CO279" s="43"/>
      <c r="CP279" s="43"/>
      <c r="CQ279" s="43"/>
      <c r="CR279" s="43"/>
      <c r="CS279" s="43"/>
      <c r="CT279" s="43"/>
      <c r="CU279" s="43"/>
      <c r="CV279" s="43"/>
      <c r="CW279" s="43"/>
      <c r="CX279" s="43"/>
      <c r="CY279" s="43"/>
      <c r="CZ279" s="43"/>
      <c r="DA279" s="43"/>
      <c r="DB279" s="43"/>
      <c r="DC279" s="43"/>
      <c r="DD279" s="43"/>
      <c r="DE279" s="43"/>
      <c r="DF279" s="43"/>
      <c r="DG279" s="43"/>
      <c r="DH279" s="43"/>
      <c r="DI279" s="43"/>
      <c r="DJ279" s="43"/>
      <c r="DK279" s="43"/>
      <c r="DL279" s="43"/>
      <c r="DM279" s="43"/>
    </row>
    <row r="280" spans="1:117" hidden="1" x14ac:dyDescent="0.2">
      <c r="A280" s="43"/>
      <c r="B280" s="43"/>
      <c r="C280" s="43"/>
      <c r="D280" s="49" t="str">
        <f>IF(E19&lt;&gt;1,"",IF(Stammdaten!S20="X",I19,""))</f>
        <v/>
      </c>
      <c r="E280" s="49" t="str">
        <f>IF(E19&lt;&gt;2,"",IF(Stammdaten!S20="X",I19,""))</f>
        <v/>
      </c>
      <c r="F280" s="49" t="str">
        <f>IF(E19&lt;&gt;3,"",IF(Stammdaten!S20="X",I19,""))</f>
        <v/>
      </c>
      <c r="G280" s="49" t="str">
        <f>IF(E19&lt;&gt;4,"",IF(Stammdaten!S20="X",I19,""))</f>
        <v/>
      </c>
      <c r="H280" s="49" t="str">
        <f>IF(E19&lt;&gt;5,"",IF(Stammdaten!S20="X",I19,""))</f>
        <v/>
      </c>
      <c r="I280" s="49" t="str">
        <f>IF(E19&lt;&gt;6,"",IF(Stammdaten!S20="X",I19,""))</f>
        <v/>
      </c>
      <c r="J280" s="49" t="str">
        <f>IF(E19&lt;&gt;7,"",IF(Stammdaten!S20="X",I19,""))</f>
        <v/>
      </c>
      <c r="K280" s="49" t="str">
        <f>IF(E19&lt;&gt;8,"",IF(Stammdaten!S20="X",I19,""))</f>
        <v/>
      </c>
      <c r="L280" s="49" t="str">
        <f>IF(E19&lt;&gt;9,"",IF(Stammdaten!S20="X",I19,""))</f>
        <v/>
      </c>
      <c r="M280" s="49" t="str">
        <f>IF(E19&lt;&gt;10,"",IF(Stammdaten!S20="X",I19,""))</f>
        <v/>
      </c>
      <c r="N280" s="43"/>
      <c r="O280" s="43"/>
      <c r="P280" s="43"/>
      <c r="Q280" s="43"/>
      <c r="R280" s="43"/>
      <c r="S280" s="43"/>
      <c r="T280" s="43"/>
      <c r="U280" s="43"/>
      <c r="V280" s="43"/>
      <c r="W280" s="43"/>
      <c r="X280" s="43"/>
      <c r="Y280" s="43"/>
      <c r="Z280" s="43"/>
      <c r="AA280" s="43"/>
      <c r="AB280" s="43"/>
      <c r="AC280" s="43"/>
      <c r="AD280" s="43"/>
      <c r="AE280" s="43"/>
      <c r="AF280" s="43"/>
      <c r="AG280" s="43"/>
      <c r="AH280" s="43"/>
      <c r="AI280" s="43"/>
      <c r="AJ280" s="43"/>
      <c r="AK280" s="43"/>
      <c r="AL280" s="43"/>
      <c r="AM280" s="43"/>
      <c r="AN280" s="43"/>
      <c r="AO280" s="43"/>
      <c r="AP280" s="43"/>
      <c r="AQ280" s="43"/>
      <c r="AR280" s="43"/>
      <c r="AS280" s="43"/>
      <c r="AT280" s="43"/>
      <c r="AU280" s="43"/>
      <c r="AV280" s="43"/>
      <c r="AW280" s="43"/>
      <c r="AX280" s="43"/>
      <c r="AY280" s="43"/>
      <c r="AZ280" s="43"/>
      <c r="BA280" s="43"/>
      <c r="BB280" s="43"/>
      <c r="BC280" s="43"/>
      <c r="BD280" s="43"/>
      <c r="BE280" s="43"/>
      <c r="BF280" s="43"/>
      <c r="BG280" s="43"/>
      <c r="BH280" s="43"/>
      <c r="BI280" s="43"/>
      <c r="BJ280" s="43"/>
      <c r="BK280" s="43"/>
      <c r="BL280" s="43"/>
      <c r="BM280" s="43"/>
      <c r="BN280" s="43"/>
      <c r="BO280" s="43"/>
      <c r="BP280" s="43"/>
      <c r="BQ280" s="43"/>
      <c r="BR280" s="43"/>
      <c r="BS280" s="43"/>
      <c r="BT280" s="43"/>
      <c r="BU280" s="43"/>
      <c r="BV280" s="43"/>
      <c r="BW280" s="43"/>
      <c r="BX280" s="43"/>
      <c r="BY280" s="43"/>
      <c r="BZ280" s="43"/>
      <c r="CA280" s="43"/>
      <c r="CB280" s="43"/>
      <c r="CC280" s="43"/>
      <c r="CD280" s="43"/>
      <c r="CE280" s="43"/>
      <c r="CF280" s="43"/>
      <c r="CG280" s="43"/>
      <c r="CH280" s="43"/>
      <c r="CI280" s="43"/>
      <c r="CJ280" s="43"/>
      <c r="CK280" s="43"/>
      <c r="CL280" s="43"/>
      <c r="CM280" s="43"/>
      <c r="CN280" s="43"/>
      <c r="CO280" s="43"/>
      <c r="CP280" s="43"/>
      <c r="CQ280" s="43"/>
      <c r="CR280" s="43"/>
      <c r="CS280" s="43"/>
      <c r="CT280" s="43"/>
      <c r="CU280" s="43"/>
      <c r="CV280" s="43"/>
      <c r="CW280" s="43"/>
      <c r="CX280" s="43"/>
      <c r="CY280" s="43"/>
      <c r="CZ280" s="43"/>
      <c r="DA280" s="43"/>
      <c r="DB280" s="43"/>
      <c r="DC280" s="43"/>
      <c r="DD280" s="43"/>
      <c r="DE280" s="43"/>
      <c r="DF280" s="43"/>
      <c r="DG280" s="43"/>
      <c r="DH280" s="43"/>
      <c r="DI280" s="43"/>
      <c r="DJ280" s="43"/>
      <c r="DK280" s="43"/>
      <c r="DL280" s="43"/>
      <c r="DM280" s="43"/>
    </row>
    <row r="281" spans="1:117" hidden="1" x14ac:dyDescent="0.2">
      <c r="A281" s="43"/>
      <c r="B281" s="43"/>
      <c r="C281" s="43"/>
      <c r="D281" s="49" t="str">
        <f>IF(E20&lt;&gt;1,"",IF(Stammdaten!S21="X",I20,""))</f>
        <v/>
      </c>
      <c r="E281" s="49" t="str">
        <f>IF(E20&lt;&gt;2,"",IF(Stammdaten!S21="X",I20,""))</f>
        <v/>
      </c>
      <c r="F281" s="49" t="str">
        <f>IF(E20&lt;&gt;3,"",IF(Stammdaten!S21="X",I20,""))</f>
        <v/>
      </c>
      <c r="G281" s="49" t="str">
        <f>IF(E20&lt;&gt;4,"",IF(Stammdaten!S21="X",I20,""))</f>
        <v/>
      </c>
      <c r="H281" s="49" t="str">
        <f>IF(E20&lt;&gt;5,"",IF(Stammdaten!S21="X",I20,""))</f>
        <v/>
      </c>
      <c r="I281" s="49" t="str">
        <f>IF(E20&lt;&gt;6,"",IF(Stammdaten!S21="X",I20,""))</f>
        <v/>
      </c>
      <c r="J281" s="49" t="str">
        <f>IF(E20&lt;&gt;7,"",IF(Stammdaten!S21="X",I20,""))</f>
        <v/>
      </c>
      <c r="K281" s="49" t="str">
        <f>IF(E20&lt;&gt;8,"",IF(Stammdaten!S21="X",I20,""))</f>
        <v/>
      </c>
      <c r="L281" s="49" t="str">
        <f>IF(E20&lt;&gt;9,"",IF(Stammdaten!S21="X",I20,""))</f>
        <v/>
      </c>
      <c r="M281" s="49" t="str">
        <f>IF(E20&lt;&gt;10,"",IF(Stammdaten!S21="X",I20,""))</f>
        <v/>
      </c>
      <c r="N281" s="43"/>
      <c r="O281" s="43"/>
      <c r="P281" s="43"/>
      <c r="Q281" s="43"/>
      <c r="R281" s="43"/>
      <c r="S281" s="43"/>
      <c r="T281" s="43"/>
      <c r="U281" s="43"/>
      <c r="V281" s="43"/>
      <c r="W281" s="43"/>
      <c r="X281" s="43"/>
      <c r="Y281" s="43"/>
      <c r="Z281" s="43"/>
      <c r="AA281" s="43"/>
      <c r="AB281" s="43"/>
      <c r="AC281" s="43"/>
      <c r="AD281" s="43"/>
      <c r="AE281" s="43"/>
      <c r="AF281" s="43"/>
      <c r="AG281" s="43"/>
      <c r="AH281" s="43"/>
      <c r="AI281" s="43"/>
      <c r="AJ281" s="43"/>
      <c r="AK281" s="43"/>
      <c r="AL281" s="43"/>
      <c r="AM281" s="43"/>
      <c r="AN281" s="43"/>
      <c r="AO281" s="43"/>
      <c r="AP281" s="43"/>
      <c r="AQ281" s="43"/>
      <c r="AR281" s="43"/>
      <c r="AS281" s="43"/>
      <c r="AT281" s="43"/>
      <c r="AU281" s="43"/>
      <c r="AV281" s="43"/>
      <c r="AW281" s="43"/>
      <c r="AX281" s="43"/>
      <c r="AY281" s="43"/>
      <c r="AZ281" s="43"/>
      <c r="BA281" s="43"/>
      <c r="BB281" s="43"/>
      <c r="BC281" s="43"/>
      <c r="BD281" s="43"/>
      <c r="BE281" s="43"/>
      <c r="BF281" s="43"/>
      <c r="BG281" s="43"/>
      <c r="BH281" s="43"/>
      <c r="BI281" s="43"/>
      <c r="BJ281" s="43"/>
      <c r="BK281" s="43"/>
      <c r="BL281" s="43"/>
      <c r="BM281" s="43"/>
      <c r="BN281" s="43"/>
      <c r="BO281" s="43"/>
      <c r="BP281" s="43"/>
      <c r="BQ281" s="43"/>
      <c r="BR281" s="43"/>
      <c r="BS281" s="43"/>
      <c r="BT281" s="43"/>
      <c r="BU281" s="43"/>
      <c r="BV281" s="43"/>
      <c r="BW281" s="43"/>
      <c r="BX281" s="43"/>
      <c r="BY281" s="43"/>
      <c r="BZ281" s="43"/>
      <c r="CA281" s="43"/>
      <c r="CB281" s="43"/>
      <c r="CC281" s="43"/>
      <c r="CD281" s="43"/>
      <c r="CE281" s="43"/>
      <c r="CF281" s="43"/>
      <c r="CG281" s="43"/>
      <c r="CH281" s="43"/>
      <c r="CI281" s="43"/>
      <c r="CJ281" s="43"/>
      <c r="CK281" s="43"/>
      <c r="CL281" s="43"/>
      <c r="CM281" s="43"/>
      <c r="CN281" s="43"/>
      <c r="CO281" s="43"/>
      <c r="CP281" s="43"/>
      <c r="CQ281" s="43"/>
      <c r="CR281" s="43"/>
      <c r="CS281" s="43"/>
      <c r="CT281" s="43"/>
      <c r="CU281" s="43"/>
      <c r="CV281" s="43"/>
      <c r="CW281" s="43"/>
      <c r="CX281" s="43"/>
      <c r="CY281" s="43"/>
      <c r="CZ281" s="43"/>
      <c r="DA281" s="43"/>
      <c r="DB281" s="43"/>
      <c r="DC281" s="43"/>
      <c r="DD281" s="43"/>
      <c r="DE281" s="43"/>
      <c r="DF281" s="43"/>
      <c r="DG281" s="43"/>
      <c r="DH281" s="43"/>
      <c r="DI281" s="43"/>
      <c r="DJ281" s="43"/>
      <c r="DK281" s="43"/>
      <c r="DL281" s="43"/>
      <c r="DM281" s="43"/>
    </row>
    <row r="282" spans="1:117" hidden="1" x14ac:dyDescent="0.2">
      <c r="A282" s="43"/>
      <c r="B282" s="43"/>
      <c r="C282" s="43"/>
      <c r="D282" s="49" t="str">
        <f>IF(E21&lt;&gt;1,"",IF(Stammdaten!S22="X",I21,""))</f>
        <v/>
      </c>
      <c r="E282" s="49" t="str">
        <f>IF(E21&lt;&gt;2,"",IF(Stammdaten!S22="X",I21,""))</f>
        <v/>
      </c>
      <c r="F282" s="49" t="str">
        <f>IF(E21&lt;&gt;3,"",IF(Stammdaten!S22="X",I21,""))</f>
        <v/>
      </c>
      <c r="G282" s="49" t="str">
        <f>IF(E21&lt;&gt;4,"",IF(Stammdaten!S22="X",I21,""))</f>
        <v/>
      </c>
      <c r="H282" s="49" t="str">
        <f>IF(E21&lt;&gt;5,"",IF(Stammdaten!S22="X",I21,""))</f>
        <v/>
      </c>
      <c r="I282" s="49" t="str">
        <f>IF(E21&lt;&gt;6,"",IF(Stammdaten!S22="X",I21,""))</f>
        <v/>
      </c>
      <c r="J282" s="49" t="str">
        <f>IF(E21&lt;&gt;7,"",IF(Stammdaten!S22="X",I21,""))</f>
        <v/>
      </c>
      <c r="K282" s="49" t="str">
        <f>IF(E21&lt;&gt;8,"",IF(Stammdaten!S22="X",I21,""))</f>
        <v/>
      </c>
      <c r="L282" s="49" t="str">
        <f>IF(E21&lt;&gt;9,"",IF(Stammdaten!S22="X",I21,""))</f>
        <v/>
      </c>
      <c r="M282" s="49" t="str">
        <f>IF(E21&lt;&gt;10,"",IF(Stammdaten!S22="X",I21,""))</f>
        <v/>
      </c>
      <c r="N282" s="43"/>
      <c r="O282" s="43"/>
      <c r="P282" s="43"/>
      <c r="Q282" s="43"/>
      <c r="R282" s="43"/>
      <c r="S282" s="43"/>
      <c r="T282" s="43"/>
      <c r="U282" s="43"/>
      <c r="V282" s="43"/>
      <c r="W282" s="43"/>
      <c r="X282" s="43"/>
      <c r="Y282" s="43"/>
      <c r="Z282" s="43"/>
      <c r="AA282" s="43"/>
      <c r="AB282" s="43"/>
      <c r="AC282" s="43"/>
      <c r="AD282" s="43"/>
      <c r="AE282" s="43"/>
      <c r="AF282" s="43"/>
      <c r="AG282" s="43"/>
      <c r="AH282" s="43"/>
      <c r="AI282" s="43"/>
      <c r="AJ282" s="43"/>
      <c r="AK282" s="43"/>
      <c r="AL282" s="43"/>
      <c r="AM282" s="43"/>
      <c r="AN282" s="43"/>
      <c r="AO282" s="43"/>
      <c r="AP282" s="43"/>
      <c r="AQ282" s="43"/>
      <c r="AR282" s="43"/>
      <c r="AS282" s="43"/>
      <c r="AT282" s="43"/>
      <c r="AU282" s="43"/>
      <c r="AV282" s="43"/>
      <c r="AW282" s="43"/>
      <c r="AX282" s="43"/>
      <c r="AY282" s="43"/>
      <c r="AZ282" s="43"/>
      <c r="BA282" s="43"/>
      <c r="BB282" s="43"/>
      <c r="BC282" s="43"/>
      <c r="BD282" s="43"/>
      <c r="BE282" s="43"/>
      <c r="BF282" s="43"/>
      <c r="BG282" s="43"/>
      <c r="BH282" s="43"/>
      <c r="BI282" s="43"/>
      <c r="BJ282" s="43"/>
      <c r="BK282" s="43"/>
      <c r="BL282" s="43"/>
      <c r="BM282" s="43"/>
      <c r="BN282" s="43"/>
      <c r="BO282" s="43"/>
      <c r="BP282" s="43"/>
      <c r="BQ282" s="43"/>
      <c r="BR282" s="43"/>
      <c r="BS282" s="43"/>
      <c r="BT282" s="43"/>
      <c r="BU282" s="43"/>
      <c r="BV282" s="43"/>
      <c r="BW282" s="43"/>
      <c r="BX282" s="43"/>
      <c r="BY282" s="43"/>
      <c r="BZ282" s="43"/>
      <c r="CA282" s="43"/>
      <c r="CB282" s="43"/>
      <c r="CC282" s="43"/>
      <c r="CD282" s="43"/>
      <c r="CE282" s="43"/>
      <c r="CF282" s="43"/>
      <c r="CG282" s="43"/>
      <c r="CH282" s="43"/>
      <c r="CI282" s="43"/>
      <c r="CJ282" s="43"/>
      <c r="CK282" s="43"/>
      <c r="CL282" s="43"/>
      <c r="CM282" s="43"/>
      <c r="CN282" s="43"/>
      <c r="CO282" s="43"/>
      <c r="CP282" s="43"/>
      <c r="CQ282" s="43"/>
      <c r="CR282" s="43"/>
      <c r="CS282" s="43"/>
      <c r="CT282" s="43"/>
      <c r="CU282" s="43"/>
      <c r="CV282" s="43"/>
      <c r="CW282" s="43"/>
      <c r="CX282" s="43"/>
      <c r="CY282" s="43"/>
      <c r="CZ282" s="43"/>
      <c r="DA282" s="43"/>
      <c r="DB282" s="43"/>
      <c r="DC282" s="43"/>
      <c r="DD282" s="43"/>
      <c r="DE282" s="43"/>
      <c r="DF282" s="43"/>
      <c r="DG282" s="43"/>
      <c r="DH282" s="43"/>
      <c r="DI282" s="43"/>
      <c r="DJ282" s="43"/>
      <c r="DK282" s="43"/>
      <c r="DL282" s="43"/>
      <c r="DM282" s="43"/>
    </row>
    <row r="283" spans="1:117" hidden="1" x14ac:dyDescent="0.2">
      <c r="A283" s="43"/>
      <c r="B283" s="43"/>
      <c r="C283" s="43"/>
      <c r="D283" s="49" t="str">
        <f>IF(E22&lt;&gt;1,"",IF(Stammdaten!S23="X",I22,""))</f>
        <v/>
      </c>
      <c r="E283" s="49" t="str">
        <f>IF(E22&lt;&gt;2,"",IF(Stammdaten!S23="X",I22,""))</f>
        <v/>
      </c>
      <c r="F283" s="49" t="str">
        <f>IF(E22&lt;&gt;3,"",IF(Stammdaten!S23="X",I22,""))</f>
        <v/>
      </c>
      <c r="G283" s="49" t="str">
        <f>IF(E22&lt;&gt;4,"",IF(Stammdaten!S23="X",I22,""))</f>
        <v/>
      </c>
      <c r="H283" s="49" t="str">
        <f>IF(E22&lt;&gt;5,"",IF(Stammdaten!S23="X",I22,""))</f>
        <v/>
      </c>
      <c r="I283" s="49" t="str">
        <f>IF(E22&lt;&gt;6,"",IF(Stammdaten!S23="X",I22,""))</f>
        <v/>
      </c>
      <c r="J283" s="49" t="str">
        <f>IF(E22&lt;&gt;7,"",IF(Stammdaten!S23="X",I22,""))</f>
        <v/>
      </c>
      <c r="K283" s="49" t="str">
        <f>IF(E22&lt;&gt;8,"",IF(Stammdaten!S23="X",I22,""))</f>
        <v/>
      </c>
      <c r="L283" s="49" t="str">
        <f>IF(E22&lt;&gt;9,"",IF(Stammdaten!S23="X",I22,""))</f>
        <v/>
      </c>
      <c r="M283" s="49" t="str">
        <f>IF(E22&lt;&gt;10,"",IF(Stammdaten!S23="X",I22,""))</f>
        <v/>
      </c>
      <c r="N283" s="43"/>
      <c r="O283" s="43"/>
      <c r="P283" s="43"/>
      <c r="Q283" s="43"/>
      <c r="R283" s="43"/>
      <c r="S283" s="43"/>
      <c r="T283" s="43"/>
      <c r="U283" s="43"/>
      <c r="V283" s="43"/>
      <c r="W283" s="43"/>
      <c r="X283" s="43"/>
      <c r="Y283" s="43"/>
      <c r="Z283" s="43"/>
      <c r="AA283" s="43"/>
      <c r="AB283" s="43"/>
      <c r="AC283" s="43"/>
      <c r="AD283" s="43"/>
      <c r="AE283" s="43"/>
      <c r="AF283" s="43"/>
      <c r="AG283" s="43"/>
      <c r="AH283" s="43"/>
      <c r="AI283" s="43"/>
      <c r="AJ283" s="43"/>
      <c r="AK283" s="43"/>
      <c r="AL283" s="43"/>
      <c r="AM283" s="43"/>
      <c r="AN283" s="43"/>
      <c r="AO283" s="43"/>
      <c r="AP283" s="43"/>
      <c r="AQ283" s="43"/>
      <c r="AR283" s="43"/>
      <c r="AS283" s="43"/>
      <c r="AT283" s="43"/>
      <c r="AU283" s="43"/>
      <c r="AV283" s="43"/>
      <c r="AW283" s="43"/>
      <c r="AX283" s="43"/>
      <c r="AY283" s="43"/>
      <c r="AZ283" s="43"/>
      <c r="BA283" s="43"/>
      <c r="BB283" s="43"/>
      <c r="BC283" s="43"/>
      <c r="BD283" s="43"/>
      <c r="BE283" s="43"/>
      <c r="BF283" s="43"/>
      <c r="BG283" s="43"/>
      <c r="BH283" s="43"/>
      <c r="BI283" s="43"/>
      <c r="BJ283" s="43"/>
      <c r="BK283" s="43"/>
      <c r="BL283" s="43"/>
      <c r="BM283" s="43"/>
      <c r="BN283" s="43"/>
      <c r="BO283" s="43"/>
      <c r="BP283" s="43"/>
      <c r="BQ283" s="43"/>
      <c r="BR283" s="43"/>
      <c r="BS283" s="43"/>
      <c r="BT283" s="43"/>
      <c r="BU283" s="43"/>
      <c r="BV283" s="43"/>
      <c r="BW283" s="43"/>
      <c r="BX283" s="43"/>
      <c r="BY283" s="43"/>
      <c r="BZ283" s="43"/>
      <c r="CA283" s="43"/>
      <c r="CB283" s="43"/>
      <c r="CC283" s="43"/>
      <c r="CD283" s="43"/>
      <c r="CE283" s="43"/>
      <c r="CF283" s="43"/>
      <c r="CG283" s="43"/>
      <c r="CH283" s="43"/>
      <c r="CI283" s="43"/>
      <c r="CJ283" s="43"/>
      <c r="CK283" s="43"/>
      <c r="CL283" s="43"/>
      <c r="CM283" s="43"/>
      <c r="CN283" s="43"/>
      <c r="CO283" s="43"/>
      <c r="CP283" s="43"/>
      <c r="CQ283" s="43"/>
      <c r="CR283" s="43"/>
      <c r="CS283" s="43"/>
      <c r="CT283" s="43"/>
      <c r="CU283" s="43"/>
      <c r="CV283" s="43"/>
      <c r="CW283" s="43"/>
      <c r="CX283" s="43"/>
      <c r="CY283" s="43"/>
      <c r="CZ283" s="43"/>
      <c r="DA283" s="43"/>
      <c r="DB283" s="43"/>
      <c r="DC283" s="43"/>
      <c r="DD283" s="43"/>
      <c r="DE283" s="43"/>
      <c r="DF283" s="43"/>
      <c r="DG283" s="43"/>
      <c r="DH283" s="43"/>
      <c r="DI283" s="43"/>
      <c r="DJ283" s="43"/>
      <c r="DK283" s="43"/>
      <c r="DL283" s="43"/>
      <c r="DM283" s="43"/>
    </row>
    <row r="284" spans="1:117" hidden="1" x14ac:dyDescent="0.2">
      <c r="A284" s="43"/>
      <c r="B284" s="43"/>
      <c r="C284" s="43"/>
      <c r="D284" s="49" t="str">
        <f>IF(E23&lt;&gt;1,"",IF(Stammdaten!S24="X",I23,""))</f>
        <v/>
      </c>
      <c r="E284" s="49" t="str">
        <f>IF(E23&lt;&gt;2,"",IF(Stammdaten!S24="X",I23,""))</f>
        <v/>
      </c>
      <c r="F284" s="49" t="str">
        <f>IF(E23&lt;&gt;3,"",IF(Stammdaten!S24="X",I23,""))</f>
        <v/>
      </c>
      <c r="G284" s="49" t="str">
        <f>IF(E23&lt;&gt;4,"",IF(Stammdaten!S24="X",I23,""))</f>
        <v/>
      </c>
      <c r="H284" s="49" t="str">
        <f>IF(E23&lt;&gt;5,"",IF(Stammdaten!S24="X",I23,""))</f>
        <v/>
      </c>
      <c r="I284" s="49" t="str">
        <f>IF(E23&lt;&gt;6,"",IF(Stammdaten!S24="X",I23,""))</f>
        <v/>
      </c>
      <c r="J284" s="49" t="str">
        <f>IF(E23&lt;&gt;7,"",IF(Stammdaten!S24="X",I23,""))</f>
        <v/>
      </c>
      <c r="K284" s="49" t="str">
        <f>IF(E23&lt;&gt;8,"",IF(Stammdaten!S24="X",I23,""))</f>
        <v/>
      </c>
      <c r="L284" s="49" t="str">
        <f>IF(E23&lt;&gt;9,"",IF(Stammdaten!S24="X",I23,""))</f>
        <v/>
      </c>
      <c r="M284" s="49" t="str">
        <f>IF(E23&lt;&gt;10,"",IF(Stammdaten!S24="X",I23,""))</f>
        <v/>
      </c>
      <c r="N284" s="43"/>
      <c r="O284" s="43"/>
      <c r="P284" s="43"/>
      <c r="Q284" s="43"/>
      <c r="R284" s="43"/>
      <c r="S284" s="43"/>
      <c r="T284" s="43"/>
      <c r="U284" s="43"/>
      <c r="V284" s="43"/>
      <c r="W284" s="43"/>
      <c r="X284" s="43"/>
      <c r="Y284" s="43"/>
      <c r="Z284" s="43"/>
      <c r="AA284" s="43"/>
      <c r="AB284" s="43"/>
      <c r="AC284" s="43"/>
      <c r="AD284" s="43"/>
      <c r="AE284" s="43"/>
      <c r="AF284" s="43"/>
      <c r="AG284" s="43"/>
      <c r="AH284" s="43"/>
      <c r="AI284" s="43"/>
      <c r="AJ284" s="43"/>
      <c r="AK284" s="43"/>
      <c r="AL284" s="43"/>
      <c r="AM284" s="43"/>
      <c r="AN284" s="43"/>
      <c r="AO284" s="43"/>
      <c r="AP284" s="43"/>
      <c r="AQ284" s="43"/>
      <c r="AR284" s="43"/>
      <c r="AS284" s="43"/>
      <c r="AT284" s="43"/>
      <c r="AU284" s="43"/>
      <c r="AV284" s="43"/>
      <c r="AW284" s="43"/>
      <c r="AX284" s="43"/>
      <c r="AY284" s="43"/>
      <c r="AZ284" s="43"/>
      <c r="BA284" s="43"/>
      <c r="BB284" s="43"/>
      <c r="BC284" s="43"/>
      <c r="BD284" s="43"/>
      <c r="BE284" s="43"/>
      <c r="BF284" s="43"/>
      <c r="BG284" s="43"/>
      <c r="BH284" s="43"/>
      <c r="BI284" s="43"/>
      <c r="BJ284" s="43"/>
      <c r="BK284" s="43"/>
      <c r="BL284" s="43"/>
      <c r="BM284" s="43"/>
      <c r="BN284" s="43"/>
      <c r="BO284" s="43"/>
      <c r="BP284" s="43"/>
      <c r="BQ284" s="43"/>
      <c r="BR284" s="43"/>
      <c r="BS284" s="43"/>
      <c r="BT284" s="43"/>
      <c r="BU284" s="43"/>
      <c r="BV284" s="43"/>
      <c r="BW284" s="43"/>
      <c r="BX284" s="43"/>
      <c r="BY284" s="43"/>
      <c r="BZ284" s="43"/>
      <c r="CA284" s="43"/>
      <c r="CB284" s="43"/>
      <c r="CC284" s="43"/>
      <c r="CD284" s="43"/>
      <c r="CE284" s="43"/>
      <c r="CF284" s="43"/>
      <c r="CG284" s="43"/>
      <c r="CH284" s="43"/>
      <c r="CI284" s="43"/>
      <c r="CJ284" s="43"/>
      <c r="CK284" s="43"/>
      <c r="CL284" s="43"/>
      <c r="CM284" s="43"/>
      <c r="CN284" s="43"/>
      <c r="CO284" s="43"/>
      <c r="CP284" s="43"/>
      <c r="CQ284" s="43"/>
      <c r="CR284" s="43"/>
      <c r="CS284" s="43"/>
      <c r="CT284" s="43"/>
      <c r="CU284" s="43"/>
      <c r="CV284" s="43"/>
      <c r="CW284" s="43"/>
      <c r="CX284" s="43"/>
      <c r="CY284" s="43"/>
      <c r="CZ284" s="43"/>
      <c r="DA284" s="43"/>
      <c r="DB284" s="43"/>
      <c r="DC284" s="43"/>
      <c r="DD284" s="43"/>
      <c r="DE284" s="43"/>
      <c r="DF284" s="43"/>
      <c r="DG284" s="43"/>
      <c r="DH284" s="43"/>
      <c r="DI284" s="43"/>
      <c r="DJ284" s="43"/>
      <c r="DK284" s="43"/>
      <c r="DL284" s="43"/>
      <c r="DM284" s="43"/>
    </row>
    <row r="285" spans="1:117" hidden="1" x14ac:dyDescent="0.2">
      <c r="A285" s="43"/>
      <c r="B285" s="43"/>
      <c r="C285" s="43"/>
      <c r="D285" s="49" t="str">
        <f>IF(E24&lt;&gt;1,"",IF(Stammdaten!S25="X",I24,""))</f>
        <v/>
      </c>
      <c r="E285" s="49" t="str">
        <f>IF(E24&lt;&gt;2,"",IF(Stammdaten!S25="X",I24,""))</f>
        <v/>
      </c>
      <c r="F285" s="49" t="str">
        <f>IF(E24&lt;&gt;3,"",IF(Stammdaten!S25="X",I24,""))</f>
        <v/>
      </c>
      <c r="G285" s="49" t="str">
        <f>IF(E24&lt;&gt;4,"",IF(Stammdaten!S25="X",I24,""))</f>
        <v/>
      </c>
      <c r="H285" s="49" t="str">
        <f>IF(E24&lt;&gt;5,"",IF(Stammdaten!S25="X",I24,""))</f>
        <v/>
      </c>
      <c r="I285" s="49" t="str">
        <f>IF(E24&lt;&gt;6,"",IF(Stammdaten!S25="X",I24,""))</f>
        <v/>
      </c>
      <c r="J285" s="49" t="str">
        <f>IF(E24&lt;&gt;7,"",IF(Stammdaten!S25="X",I24,""))</f>
        <v/>
      </c>
      <c r="K285" s="49" t="str">
        <f>IF(E24&lt;&gt;8,"",IF(Stammdaten!S25="X",I24,""))</f>
        <v/>
      </c>
      <c r="L285" s="49" t="str">
        <f>IF(E24&lt;&gt;9,"",IF(Stammdaten!S25="X",I24,""))</f>
        <v/>
      </c>
      <c r="M285" s="49" t="str">
        <f>IF(E24&lt;&gt;10,"",IF(Stammdaten!S25="X",I24,""))</f>
        <v/>
      </c>
      <c r="N285" s="43"/>
      <c r="O285" s="43"/>
      <c r="P285" s="43"/>
      <c r="Q285" s="43"/>
      <c r="R285" s="43"/>
      <c r="S285" s="43"/>
      <c r="T285" s="43"/>
      <c r="U285" s="43"/>
      <c r="V285" s="43"/>
      <c r="W285" s="43"/>
      <c r="X285" s="43"/>
      <c r="Y285" s="43"/>
      <c r="Z285" s="43"/>
      <c r="AA285" s="43"/>
      <c r="AB285" s="43"/>
      <c r="AC285" s="43"/>
      <c r="AD285" s="43"/>
      <c r="AE285" s="43"/>
      <c r="AF285" s="43"/>
      <c r="AG285" s="43"/>
      <c r="AH285" s="43"/>
      <c r="AI285" s="43"/>
      <c r="AJ285" s="43"/>
      <c r="AK285" s="43"/>
      <c r="AL285" s="43"/>
      <c r="AM285" s="43"/>
      <c r="AN285" s="43"/>
      <c r="AO285" s="43"/>
      <c r="AP285" s="43"/>
      <c r="AQ285" s="43"/>
      <c r="AR285" s="43"/>
      <c r="AS285" s="43"/>
      <c r="AT285" s="43"/>
      <c r="AU285" s="43"/>
      <c r="AV285" s="43"/>
      <c r="AW285" s="43"/>
      <c r="AX285" s="43"/>
      <c r="AY285" s="43"/>
      <c r="AZ285" s="43"/>
      <c r="BA285" s="43"/>
      <c r="BB285" s="43"/>
      <c r="BC285" s="43"/>
      <c r="BD285" s="43"/>
      <c r="BE285" s="43"/>
      <c r="BF285" s="43"/>
      <c r="BG285" s="43"/>
      <c r="BH285" s="43"/>
      <c r="BI285" s="43"/>
      <c r="BJ285" s="43"/>
      <c r="BK285" s="43"/>
      <c r="BL285" s="43"/>
      <c r="BM285" s="43"/>
      <c r="BN285" s="43"/>
      <c r="BO285" s="43"/>
      <c r="BP285" s="43"/>
      <c r="BQ285" s="43"/>
      <c r="BR285" s="43"/>
      <c r="BS285" s="43"/>
      <c r="BT285" s="43"/>
      <c r="BU285" s="43"/>
      <c r="BV285" s="43"/>
      <c r="BW285" s="43"/>
      <c r="BX285" s="43"/>
      <c r="BY285" s="43"/>
      <c r="BZ285" s="43"/>
      <c r="CA285" s="43"/>
      <c r="CB285" s="43"/>
      <c r="CC285" s="43"/>
      <c r="CD285" s="43"/>
      <c r="CE285" s="43"/>
      <c r="CF285" s="43"/>
      <c r="CG285" s="43"/>
      <c r="CH285" s="43"/>
      <c r="CI285" s="43"/>
      <c r="CJ285" s="43"/>
      <c r="CK285" s="43"/>
      <c r="CL285" s="43"/>
      <c r="CM285" s="43"/>
      <c r="CN285" s="43"/>
      <c r="CO285" s="43"/>
      <c r="CP285" s="43"/>
      <c r="CQ285" s="43"/>
      <c r="CR285" s="43"/>
      <c r="CS285" s="43"/>
      <c r="CT285" s="43"/>
      <c r="CU285" s="43"/>
      <c r="CV285" s="43"/>
      <c r="CW285" s="43"/>
      <c r="CX285" s="43"/>
      <c r="CY285" s="43"/>
      <c r="CZ285" s="43"/>
      <c r="DA285" s="43"/>
      <c r="DB285" s="43"/>
      <c r="DC285" s="43"/>
      <c r="DD285" s="43"/>
      <c r="DE285" s="43"/>
      <c r="DF285" s="43"/>
      <c r="DG285" s="43"/>
      <c r="DH285" s="43"/>
      <c r="DI285" s="43"/>
      <c r="DJ285" s="43"/>
      <c r="DK285" s="43"/>
      <c r="DL285" s="43"/>
      <c r="DM285" s="43"/>
    </row>
    <row r="286" spans="1:117" hidden="1" x14ac:dyDescent="0.2">
      <c r="A286" s="43"/>
      <c r="B286" s="43"/>
      <c r="C286" s="43"/>
      <c r="D286" s="49" t="str">
        <f>IF(E25&lt;&gt;1,"",IF(Stammdaten!S26="X",I25,""))</f>
        <v/>
      </c>
      <c r="E286" s="49" t="str">
        <f>IF(E25&lt;&gt;2,"",IF(Stammdaten!S26="X",I25,""))</f>
        <v/>
      </c>
      <c r="F286" s="49" t="str">
        <f>IF(E25&lt;&gt;3,"",IF(Stammdaten!S26="X",I25,""))</f>
        <v/>
      </c>
      <c r="G286" s="49" t="str">
        <f>IF(E25&lt;&gt;4,"",IF(Stammdaten!S26="X",I25,""))</f>
        <v/>
      </c>
      <c r="H286" s="49" t="str">
        <f>IF(E25&lt;&gt;5,"",IF(Stammdaten!S26="X",I25,""))</f>
        <v/>
      </c>
      <c r="I286" s="49" t="str">
        <f>IF(E25&lt;&gt;6,"",IF(Stammdaten!S26="X",I25,""))</f>
        <v/>
      </c>
      <c r="J286" s="49" t="str">
        <f>IF(E25&lt;&gt;7,"",IF(Stammdaten!S26="X",I25,""))</f>
        <v/>
      </c>
      <c r="K286" s="49" t="str">
        <f>IF(E25&lt;&gt;8,"",IF(Stammdaten!S26="X",I25,""))</f>
        <v/>
      </c>
      <c r="L286" s="49" t="str">
        <f>IF(E25&lt;&gt;9,"",IF(Stammdaten!S26="X",I25,""))</f>
        <v/>
      </c>
      <c r="M286" s="49" t="str">
        <f>IF(E25&lt;&gt;10,"",IF(Stammdaten!S26="X",I25,""))</f>
        <v/>
      </c>
      <c r="N286" s="43"/>
      <c r="O286" s="43"/>
      <c r="P286" s="43"/>
      <c r="Q286" s="43"/>
      <c r="R286" s="43"/>
      <c r="S286" s="43"/>
      <c r="T286" s="43"/>
      <c r="U286" s="43"/>
      <c r="V286" s="43"/>
      <c r="W286" s="43"/>
      <c r="X286" s="43"/>
      <c r="Y286" s="43"/>
      <c r="Z286" s="43"/>
      <c r="AA286" s="43"/>
      <c r="AB286" s="43"/>
      <c r="AC286" s="43"/>
      <c r="AD286" s="43"/>
      <c r="AE286" s="43"/>
      <c r="AF286" s="43"/>
      <c r="AG286" s="43"/>
      <c r="AH286" s="43"/>
      <c r="AI286" s="43"/>
      <c r="AJ286" s="43"/>
      <c r="AK286" s="43"/>
      <c r="AL286" s="43"/>
      <c r="AM286" s="43"/>
      <c r="AN286" s="43"/>
      <c r="AO286" s="43"/>
      <c r="AP286" s="43"/>
      <c r="AQ286" s="43"/>
      <c r="AR286" s="43"/>
      <c r="AS286" s="43"/>
      <c r="AT286" s="43"/>
      <c r="AU286" s="43"/>
      <c r="AV286" s="43"/>
      <c r="AW286" s="43"/>
      <c r="AX286" s="43"/>
      <c r="AY286" s="43"/>
      <c r="AZ286" s="43"/>
      <c r="BA286" s="43"/>
      <c r="BB286" s="43"/>
      <c r="BC286" s="43"/>
      <c r="BD286" s="43"/>
      <c r="BE286" s="43"/>
      <c r="BF286" s="43"/>
      <c r="BG286" s="43"/>
      <c r="BH286" s="43"/>
      <c r="BI286" s="43"/>
      <c r="BJ286" s="43"/>
      <c r="BK286" s="43"/>
      <c r="BL286" s="43"/>
      <c r="BM286" s="43"/>
      <c r="BN286" s="43"/>
      <c r="BO286" s="43"/>
      <c r="BP286" s="43"/>
      <c r="BQ286" s="43"/>
      <c r="BR286" s="43"/>
      <c r="BS286" s="43"/>
      <c r="BT286" s="43"/>
      <c r="BU286" s="43"/>
      <c r="BV286" s="43"/>
      <c r="BW286" s="43"/>
      <c r="BX286" s="43"/>
      <c r="BY286" s="43"/>
      <c r="BZ286" s="43"/>
      <c r="CA286" s="43"/>
      <c r="CB286" s="43"/>
      <c r="CC286" s="43"/>
      <c r="CD286" s="43"/>
      <c r="CE286" s="43"/>
      <c r="CF286" s="43"/>
      <c r="CG286" s="43"/>
      <c r="CH286" s="43"/>
      <c r="CI286" s="43"/>
      <c r="CJ286" s="43"/>
      <c r="CK286" s="43"/>
      <c r="CL286" s="43"/>
      <c r="CM286" s="43"/>
      <c r="CN286" s="43"/>
      <c r="CO286" s="43"/>
      <c r="CP286" s="43"/>
      <c r="CQ286" s="43"/>
      <c r="CR286" s="43"/>
      <c r="CS286" s="43"/>
      <c r="CT286" s="43"/>
      <c r="CU286" s="43"/>
      <c r="CV286" s="43"/>
      <c r="CW286" s="43"/>
      <c r="CX286" s="43"/>
      <c r="CY286" s="43"/>
      <c r="CZ286" s="43"/>
      <c r="DA286" s="43"/>
      <c r="DB286" s="43"/>
      <c r="DC286" s="43"/>
      <c r="DD286" s="43"/>
      <c r="DE286" s="43"/>
      <c r="DF286" s="43"/>
      <c r="DG286" s="43"/>
      <c r="DH286" s="43"/>
      <c r="DI286" s="43"/>
      <c r="DJ286" s="43"/>
      <c r="DK286" s="43"/>
      <c r="DL286" s="43"/>
      <c r="DM286" s="43"/>
    </row>
    <row r="287" spans="1:117" hidden="1" x14ac:dyDescent="0.2">
      <c r="A287" s="43"/>
      <c r="B287" s="43"/>
      <c r="C287" s="43"/>
      <c r="D287" s="49" t="str">
        <f>IF(E26&lt;&gt;1,"",IF(Stammdaten!S27="X",I26,""))</f>
        <v/>
      </c>
      <c r="E287" s="49" t="str">
        <f>IF(E26&lt;&gt;2,"",IF(Stammdaten!S27="X",I26,""))</f>
        <v/>
      </c>
      <c r="F287" s="49" t="str">
        <f>IF(E26&lt;&gt;3,"",IF(Stammdaten!S27="X",I26,""))</f>
        <v/>
      </c>
      <c r="G287" s="49" t="str">
        <f>IF(E26&lt;&gt;4,"",IF(Stammdaten!S27="X",I26,""))</f>
        <v/>
      </c>
      <c r="H287" s="49" t="str">
        <f>IF(E26&lt;&gt;5,"",IF(Stammdaten!S27="X",I26,""))</f>
        <v/>
      </c>
      <c r="I287" s="49" t="str">
        <f>IF(E26&lt;&gt;6,"",IF(Stammdaten!S27="X",I26,""))</f>
        <v/>
      </c>
      <c r="J287" s="49" t="str">
        <f>IF(E26&lt;&gt;7,"",IF(Stammdaten!S27="X",I26,""))</f>
        <v/>
      </c>
      <c r="K287" s="49" t="str">
        <f>IF(E26&lt;&gt;8,"",IF(Stammdaten!S27="X",I26,""))</f>
        <v/>
      </c>
      <c r="L287" s="49" t="str">
        <f>IF(E26&lt;&gt;9,"",IF(Stammdaten!S27="X",I26,""))</f>
        <v/>
      </c>
      <c r="M287" s="49" t="str">
        <f>IF(E26&lt;&gt;10,"",IF(Stammdaten!S27="X",I26,""))</f>
        <v/>
      </c>
      <c r="N287" s="43"/>
      <c r="O287" s="43"/>
      <c r="P287" s="43"/>
      <c r="Q287" s="43"/>
      <c r="R287" s="43"/>
      <c r="S287" s="43"/>
      <c r="T287" s="43"/>
      <c r="U287" s="43"/>
      <c r="V287" s="43"/>
      <c r="W287" s="43"/>
      <c r="X287" s="43"/>
      <c r="Y287" s="43"/>
      <c r="Z287" s="43"/>
      <c r="AA287" s="43"/>
      <c r="AB287" s="43"/>
      <c r="AC287" s="43"/>
      <c r="AD287" s="43"/>
      <c r="AE287" s="43"/>
      <c r="AF287" s="43"/>
      <c r="AG287" s="43"/>
      <c r="AH287" s="43"/>
      <c r="AI287" s="43"/>
      <c r="AJ287" s="43"/>
      <c r="AK287" s="43"/>
      <c r="AL287" s="43"/>
      <c r="AM287" s="43"/>
      <c r="AN287" s="43"/>
      <c r="AO287" s="43"/>
      <c r="AP287" s="43"/>
      <c r="AQ287" s="43"/>
      <c r="AR287" s="43"/>
      <c r="AS287" s="43"/>
      <c r="AT287" s="43"/>
      <c r="AU287" s="43"/>
      <c r="AV287" s="43"/>
      <c r="AW287" s="43"/>
      <c r="AX287" s="43"/>
      <c r="AY287" s="43"/>
      <c r="AZ287" s="43"/>
      <c r="BA287" s="43"/>
      <c r="BB287" s="43"/>
      <c r="BC287" s="43"/>
      <c r="BD287" s="43"/>
      <c r="BE287" s="43"/>
      <c r="BF287" s="43"/>
      <c r="BG287" s="43"/>
      <c r="BH287" s="43"/>
      <c r="BI287" s="43"/>
      <c r="BJ287" s="43"/>
      <c r="BK287" s="43"/>
      <c r="BL287" s="43"/>
      <c r="BM287" s="43"/>
      <c r="BN287" s="43"/>
      <c r="BO287" s="43"/>
      <c r="BP287" s="43"/>
      <c r="BQ287" s="43"/>
      <c r="BR287" s="43"/>
      <c r="BS287" s="43"/>
      <c r="BT287" s="43"/>
      <c r="BU287" s="43"/>
      <c r="BV287" s="43"/>
      <c r="BW287" s="43"/>
      <c r="BX287" s="43"/>
      <c r="BY287" s="43"/>
      <c r="BZ287" s="43"/>
      <c r="CA287" s="43"/>
      <c r="CB287" s="43"/>
      <c r="CC287" s="43"/>
      <c r="CD287" s="43"/>
      <c r="CE287" s="43"/>
      <c r="CF287" s="43"/>
      <c r="CG287" s="43"/>
      <c r="CH287" s="43"/>
      <c r="CI287" s="43"/>
      <c r="CJ287" s="43"/>
      <c r="CK287" s="43"/>
      <c r="CL287" s="43"/>
      <c r="CM287" s="43"/>
      <c r="CN287" s="43"/>
      <c r="CO287" s="43"/>
      <c r="CP287" s="43"/>
      <c r="CQ287" s="43"/>
      <c r="CR287" s="43"/>
      <c r="CS287" s="43"/>
      <c r="CT287" s="43"/>
      <c r="CU287" s="43"/>
      <c r="CV287" s="43"/>
      <c r="CW287" s="43"/>
      <c r="CX287" s="43"/>
      <c r="CY287" s="43"/>
      <c r="CZ287" s="43"/>
      <c r="DA287" s="43"/>
      <c r="DB287" s="43"/>
      <c r="DC287" s="43"/>
      <c r="DD287" s="43"/>
      <c r="DE287" s="43"/>
      <c r="DF287" s="43"/>
      <c r="DG287" s="43"/>
      <c r="DH287" s="43"/>
      <c r="DI287" s="43"/>
      <c r="DJ287" s="43"/>
      <c r="DK287" s="43"/>
      <c r="DL287" s="43"/>
      <c r="DM287" s="43"/>
    </row>
    <row r="288" spans="1:117" hidden="1" x14ac:dyDescent="0.2">
      <c r="A288" s="43"/>
      <c r="B288" s="43"/>
      <c r="C288" s="43"/>
      <c r="D288" s="49" t="str">
        <f>IF(E27&lt;&gt;1,"",IF(Stammdaten!S28="X",I27,""))</f>
        <v/>
      </c>
      <c r="E288" s="49" t="str">
        <f>IF(E27&lt;&gt;2,"",IF(Stammdaten!S28="X",I27,""))</f>
        <v/>
      </c>
      <c r="F288" s="49" t="str">
        <f>IF(E27&lt;&gt;3,"",IF(Stammdaten!S28="X",I27,""))</f>
        <v/>
      </c>
      <c r="G288" s="49" t="str">
        <f>IF(E27&lt;&gt;4,"",IF(Stammdaten!S28="X",I27,""))</f>
        <v/>
      </c>
      <c r="H288" s="49" t="str">
        <f>IF(E27&lt;&gt;5,"",IF(Stammdaten!S28="X",I27,""))</f>
        <v/>
      </c>
      <c r="I288" s="49" t="str">
        <f>IF(E27&lt;&gt;6,"",IF(Stammdaten!S28="X",I27,""))</f>
        <v/>
      </c>
      <c r="J288" s="49" t="str">
        <f>IF(E27&lt;&gt;7,"",IF(Stammdaten!S28="X",I27,""))</f>
        <v/>
      </c>
      <c r="K288" s="49" t="str">
        <f>IF(E27&lt;&gt;8,"",IF(Stammdaten!S28="X",I27,""))</f>
        <v/>
      </c>
      <c r="L288" s="49" t="str">
        <f>IF(E27&lt;&gt;9,"",IF(Stammdaten!S28="X",I27,""))</f>
        <v/>
      </c>
      <c r="M288" s="49" t="str">
        <f>IF(E27&lt;&gt;10,"",IF(Stammdaten!S28="X",I27,""))</f>
        <v/>
      </c>
      <c r="N288" s="43"/>
      <c r="O288" s="43"/>
      <c r="P288" s="43"/>
      <c r="Q288" s="43"/>
      <c r="R288" s="43"/>
      <c r="S288" s="43"/>
      <c r="T288" s="43"/>
      <c r="U288" s="43"/>
      <c r="V288" s="43"/>
      <c r="W288" s="43"/>
      <c r="X288" s="43"/>
      <c r="Y288" s="43"/>
      <c r="Z288" s="43"/>
      <c r="AA288" s="43"/>
      <c r="AB288" s="43"/>
      <c r="AC288" s="43"/>
      <c r="AD288" s="43"/>
      <c r="AE288" s="43"/>
      <c r="AF288" s="43"/>
      <c r="AG288" s="43"/>
      <c r="AH288" s="43"/>
      <c r="AI288" s="43"/>
      <c r="AJ288" s="43"/>
      <c r="AK288" s="43"/>
      <c r="AL288" s="43"/>
      <c r="AM288" s="43"/>
      <c r="AN288" s="43"/>
      <c r="AO288" s="43"/>
      <c r="AP288" s="43"/>
      <c r="AQ288" s="43"/>
      <c r="AR288" s="43"/>
      <c r="AS288" s="43"/>
      <c r="AT288" s="43"/>
      <c r="AU288" s="43"/>
      <c r="AV288" s="43"/>
      <c r="AW288" s="43"/>
      <c r="AX288" s="43"/>
      <c r="AY288" s="43"/>
      <c r="AZ288" s="43"/>
      <c r="BA288" s="43"/>
      <c r="BB288" s="43"/>
      <c r="BC288" s="43"/>
      <c r="BD288" s="43"/>
      <c r="BE288" s="43"/>
      <c r="BF288" s="43"/>
      <c r="BG288" s="43"/>
      <c r="BH288" s="43"/>
      <c r="BI288" s="43"/>
      <c r="BJ288" s="43"/>
      <c r="BK288" s="43"/>
      <c r="BL288" s="43"/>
      <c r="BM288" s="43"/>
      <c r="BN288" s="43"/>
      <c r="BO288" s="43"/>
      <c r="BP288" s="43"/>
      <c r="BQ288" s="43"/>
      <c r="BR288" s="43"/>
      <c r="BS288" s="43"/>
      <c r="BT288" s="43"/>
      <c r="BU288" s="43"/>
      <c r="BV288" s="43"/>
      <c r="BW288" s="43"/>
      <c r="BX288" s="43"/>
      <c r="BY288" s="43"/>
      <c r="BZ288" s="43"/>
      <c r="CA288" s="43"/>
      <c r="CB288" s="43"/>
      <c r="CC288" s="43"/>
      <c r="CD288" s="43"/>
      <c r="CE288" s="43"/>
      <c r="CF288" s="43"/>
      <c r="CG288" s="43"/>
      <c r="CH288" s="43"/>
      <c r="CI288" s="43"/>
      <c r="CJ288" s="43"/>
      <c r="CK288" s="43"/>
      <c r="CL288" s="43"/>
      <c r="CM288" s="43"/>
      <c r="CN288" s="43"/>
      <c r="CO288" s="43"/>
      <c r="CP288" s="43"/>
      <c r="CQ288" s="43"/>
      <c r="CR288" s="43"/>
      <c r="CS288" s="43"/>
      <c r="CT288" s="43"/>
      <c r="CU288" s="43"/>
      <c r="CV288" s="43"/>
      <c r="CW288" s="43"/>
      <c r="CX288" s="43"/>
      <c r="CY288" s="43"/>
      <c r="CZ288" s="43"/>
      <c r="DA288" s="43"/>
      <c r="DB288" s="43"/>
      <c r="DC288" s="43"/>
      <c r="DD288" s="43"/>
      <c r="DE288" s="43"/>
      <c r="DF288" s="43"/>
      <c r="DG288" s="43"/>
      <c r="DH288" s="43"/>
      <c r="DI288" s="43"/>
      <c r="DJ288" s="43"/>
      <c r="DK288" s="43"/>
      <c r="DL288" s="43"/>
      <c r="DM288" s="43"/>
    </row>
    <row r="289" spans="1:117" hidden="1" x14ac:dyDescent="0.2">
      <c r="A289" s="43"/>
      <c r="B289" s="43"/>
      <c r="C289" s="43"/>
      <c r="D289" s="43">
        <f t="shared" ref="D289:M289" si="88">SUM(D269:D288)</f>
        <v>0</v>
      </c>
      <c r="E289" s="43">
        <f t="shared" si="88"/>
        <v>0</v>
      </c>
      <c r="F289" s="43">
        <f t="shared" si="88"/>
        <v>0</v>
      </c>
      <c r="G289" s="43">
        <f t="shared" si="88"/>
        <v>0</v>
      </c>
      <c r="H289" s="43">
        <f t="shared" si="88"/>
        <v>0</v>
      </c>
      <c r="I289" s="43">
        <f t="shared" si="88"/>
        <v>0</v>
      </c>
      <c r="J289" s="43">
        <f t="shared" si="88"/>
        <v>0</v>
      </c>
      <c r="K289" s="43">
        <f t="shared" si="88"/>
        <v>0</v>
      </c>
      <c r="L289" s="43">
        <f t="shared" si="88"/>
        <v>0</v>
      </c>
      <c r="M289" s="43">
        <f t="shared" si="88"/>
        <v>0</v>
      </c>
      <c r="N289" s="43"/>
      <c r="O289" s="43"/>
      <c r="P289" s="43"/>
      <c r="Q289" s="43"/>
      <c r="R289" s="43"/>
      <c r="S289" s="43"/>
      <c r="T289" s="43"/>
      <c r="U289" s="43"/>
      <c r="V289" s="43"/>
      <c r="W289" s="43"/>
      <c r="X289" s="43"/>
      <c r="Y289" s="43"/>
      <c r="Z289" s="43"/>
      <c r="AA289" s="43"/>
      <c r="AB289" s="43"/>
      <c r="AC289" s="43"/>
      <c r="AD289" s="43"/>
      <c r="AE289" s="43"/>
      <c r="AF289" s="43"/>
      <c r="AG289" s="43"/>
      <c r="AH289" s="43"/>
      <c r="AI289" s="43"/>
      <c r="AJ289" s="43"/>
      <c r="AK289" s="43"/>
      <c r="AL289" s="43"/>
      <c r="AM289" s="43"/>
      <c r="AN289" s="43"/>
      <c r="AO289" s="43"/>
      <c r="AP289" s="43"/>
      <c r="AQ289" s="43"/>
      <c r="AR289" s="43"/>
      <c r="AS289" s="43"/>
      <c r="AT289" s="43"/>
      <c r="AU289" s="43"/>
      <c r="AV289" s="43"/>
      <c r="AW289" s="43"/>
      <c r="AX289" s="43"/>
      <c r="AY289" s="43"/>
      <c r="AZ289" s="43"/>
      <c r="BA289" s="43"/>
      <c r="BB289" s="43"/>
      <c r="BC289" s="43"/>
      <c r="BD289" s="43"/>
      <c r="BE289" s="43"/>
      <c r="BF289" s="43"/>
      <c r="BG289" s="43"/>
      <c r="BH289" s="43"/>
      <c r="BI289" s="43"/>
      <c r="BJ289" s="43"/>
      <c r="BK289" s="43"/>
      <c r="BL289" s="43"/>
      <c r="BM289" s="43"/>
      <c r="BN289" s="43"/>
      <c r="BO289" s="43"/>
      <c r="BP289" s="43"/>
      <c r="BQ289" s="43"/>
      <c r="BR289" s="43"/>
      <c r="BS289" s="43"/>
      <c r="BT289" s="43"/>
      <c r="BU289" s="43"/>
      <c r="BV289" s="43"/>
      <c r="BW289" s="43"/>
      <c r="BX289" s="43"/>
      <c r="BY289" s="43"/>
      <c r="BZ289" s="43"/>
      <c r="CA289" s="43"/>
      <c r="CB289" s="43"/>
      <c r="CC289" s="43"/>
      <c r="CD289" s="43"/>
      <c r="CE289" s="43"/>
      <c r="CF289" s="43"/>
      <c r="CG289" s="43"/>
      <c r="CH289" s="43"/>
      <c r="CI289" s="43"/>
      <c r="CJ289" s="43"/>
      <c r="CK289" s="43"/>
      <c r="CL289" s="43"/>
      <c r="CM289" s="43"/>
      <c r="CN289" s="43"/>
      <c r="CO289" s="43"/>
      <c r="CP289" s="43"/>
      <c r="CQ289" s="43"/>
      <c r="CR289" s="43"/>
      <c r="CS289" s="43"/>
      <c r="CT289" s="43"/>
      <c r="CU289" s="43"/>
      <c r="CV289" s="43"/>
      <c r="CW289" s="43"/>
      <c r="CX289" s="43"/>
      <c r="CY289" s="43"/>
      <c r="CZ289" s="43"/>
      <c r="DA289" s="43"/>
      <c r="DB289" s="43"/>
      <c r="DC289" s="43"/>
      <c r="DD289" s="43"/>
      <c r="DE289" s="43"/>
      <c r="DF289" s="43"/>
      <c r="DG289" s="43"/>
      <c r="DH289" s="43"/>
      <c r="DI289" s="43"/>
      <c r="DJ289" s="43"/>
      <c r="DK289" s="43"/>
      <c r="DL289" s="43"/>
      <c r="DM289" s="43"/>
    </row>
    <row r="290" spans="1:117" hidden="1" x14ac:dyDescent="0.2">
      <c r="A290" s="43"/>
      <c r="B290" s="43"/>
      <c r="C290" s="43" t="s">
        <v>65</v>
      </c>
      <c r="D290" s="43">
        <v>1</v>
      </c>
      <c r="E290" s="43">
        <v>2</v>
      </c>
      <c r="F290" s="43">
        <v>3</v>
      </c>
      <c r="G290" s="43">
        <v>4</v>
      </c>
      <c r="H290" s="43">
        <v>5</v>
      </c>
      <c r="I290" s="43">
        <v>6</v>
      </c>
      <c r="J290" s="43">
        <v>7</v>
      </c>
      <c r="K290" s="43">
        <v>8</v>
      </c>
      <c r="L290" s="43">
        <v>9</v>
      </c>
      <c r="M290" s="43">
        <v>10</v>
      </c>
      <c r="N290" s="43"/>
      <c r="O290" s="43"/>
      <c r="P290" s="43"/>
      <c r="Q290" s="43"/>
      <c r="R290" s="43"/>
      <c r="S290" s="43"/>
      <c r="T290" s="43"/>
      <c r="U290" s="43"/>
      <c r="V290" s="43"/>
      <c r="W290" s="43"/>
      <c r="X290" s="43"/>
      <c r="Y290" s="43"/>
      <c r="Z290" s="43"/>
      <c r="AA290" s="43"/>
      <c r="AB290" s="43"/>
      <c r="AC290" s="43"/>
      <c r="AD290" s="43"/>
      <c r="AE290" s="43"/>
      <c r="AF290" s="43"/>
      <c r="AG290" s="43"/>
      <c r="AH290" s="43"/>
      <c r="AI290" s="43"/>
      <c r="AJ290" s="43"/>
      <c r="AK290" s="43"/>
      <c r="AL290" s="43"/>
      <c r="AM290" s="43"/>
      <c r="AN290" s="43"/>
      <c r="AO290" s="43"/>
      <c r="AP290" s="43"/>
      <c r="AQ290" s="43"/>
      <c r="AR290" s="43"/>
      <c r="AS290" s="43"/>
      <c r="AT290" s="43"/>
      <c r="AU290" s="43"/>
      <c r="AV290" s="43"/>
      <c r="AW290" s="43"/>
      <c r="AX290" s="43"/>
      <c r="AY290" s="43"/>
      <c r="AZ290" s="43"/>
      <c r="BA290" s="43"/>
      <c r="BB290" s="43"/>
      <c r="BC290" s="43"/>
      <c r="BD290" s="43"/>
      <c r="BE290" s="43"/>
      <c r="BF290" s="43"/>
      <c r="BG290" s="43"/>
      <c r="BH290" s="43"/>
      <c r="BI290" s="43"/>
      <c r="BJ290" s="43"/>
      <c r="BK290" s="43"/>
      <c r="BL290" s="43"/>
      <c r="BM290" s="43"/>
      <c r="BN290" s="43"/>
      <c r="BO290" s="43"/>
      <c r="BP290" s="43"/>
      <c r="BQ290" s="43"/>
      <c r="BR290" s="43"/>
      <c r="BS290" s="43"/>
      <c r="BT290" s="43"/>
      <c r="BU290" s="43"/>
      <c r="BV290" s="43"/>
      <c r="BW290" s="43"/>
      <c r="BX290" s="43"/>
      <c r="BY290" s="43"/>
      <c r="BZ290" s="43"/>
      <c r="CA290" s="43"/>
      <c r="CB290" s="43"/>
      <c r="CC290" s="43"/>
      <c r="CD290" s="43"/>
      <c r="CE290" s="43"/>
      <c r="CF290" s="43"/>
      <c r="CG290" s="43"/>
      <c r="CH290" s="43"/>
      <c r="CI290" s="43"/>
      <c r="CJ290" s="43"/>
      <c r="CK290" s="43"/>
      <c r="CL290" s="43"/>
      <c r="CM290" s="43"/>
      <c r="CN290" s="43"/>
      <c r="CO290" s="43"/>
      <c r="CP290" s="43"/>
      <c r="CQ290" s="43"/>
      <c r="CR290" s="43"/>
      <c r="CS290" s="43"/>
      <c r="CT290" s="43"/>
      <c r="CU290" s="43"/>
      <c r="CV290" s="43"/>
      <c r="CW290" s="43"/>
      <c r="CX290" s="43"/>
      <c r="CY290" s="43"/>
      <c r="CZ290" s="43"/>
      <c r="DA290" s="43"/>
      <c r="DB290" s="43"/>
      <c r="DC290" s="43"/>
      <c r="DD290" s="43"/>
      <c r="DE290" s="43"/>
      <c r="DF290" s="43"/>
      <c r="DG290" s="43"/>
      <c r="DH290" s="43"/>
      <c r="DI290" s="43"/>
      <c r="DJ290" s="43"/>
      <c r="DK290" s="43"/>
      <c r="DL290" s="43"/>
      <c r="DM290" s="43"/>
    </row>
  </sheetData>
  <sheetProtection algorithmName="SHA-512" hashValue="tAC9gFkyhlw/5Fou9koj2bp4SerLjCkNFEcQkY531WY7yoR2A3X0meg4APwG5Hah2N5jIjBTkJycL8CpwWJq6g==" saltValue="4cRp3Nl2eTy+Onn6Z2CSRA==" spinCount="100000" sheet="1"/>
  <mergeCells count="1">
    <mergeCell ref="C259:C261"/>
  </mergeCells>
  <printOptions horizontalCentered="1"/>
  <pageMargins left="0.196527777777778" right="0.196527777777778" top="0.78749999999999998" bottom="0" header="0.51180555555555496" footer="0.51180555555555496"/>
  <pageSetup paperSize="9" fitToWidth="3" fitToHeight="0" orientation="portrait" useFirstPageNumber="1"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O17"/>
  <sheetViews>
    <sheetView showGridLines="0" showRowColHeaders="0" zoomScaleNormal="100" workbookViewId="0">
      <selection activeCell="Q19" sqref="Q19"/>
    </sheetView>
  </sheetViews>
  <sheetFormatPr baseColWidth="10" defaultColWidth="9.140625" defaultRowHeight="12.75" x14ac:dyDescent="0.2"/>
  <cols>
    <col min="1" max="1" width="5.85546875" customWidth="1"/>
    <col min="2" max="2" width="2.5703125"/>
    <col min="3" max="3" width="7"/>
    <col min="4" max="4" width="34"/>
    <col min="5" max="5" width="20.7109375"/>
    <col min="6" max="7" width="0" hidden="1"/>
    <col min="8" max="8" width="11.7109375"/>
    <col min="9" max="9" width="12"/>
    <col min="10" max="10" width="11.5703125"/>
    <col min="11" max="11" width="12"/>
    <col min="12" max="12" width="11.5703125"/>
    <col min="13" max="13" width="12"/>
    <col min="14" max="14" width="12.28515625"/>
    <col min="15" max="15" width="3"/>
    <col min="16" max="17" width="9.85546875"/>
    <col min="18" max="18" width="11.42578125"/>
    <col min="19" max="21" width="9.42578125"/>
    <col min="22" max="22" width="10"/>
    <col min="23" max="23" width="9.85546875"/>
    <col min="24" max="24" width="11.28515625"/>
    <col min="25" max="27" width="9.7109375"/>
    <col min="28" max="28" width="10"/>
    <col min="29" max="29" width="9.5703125"/>
    <col min="30" max="30" width="2.5703125"/>
    <col min="31" max="1025" width="11.7109375"/>
  </cols>
  <sheetData>
    <row r="1" spans="2:15" ht="24" customHeight="1" x14ac:dyDescent="0.2"/>
    <row r="2" spans="2:15" x14ac:dyDescent="0.2">
      <c r="B2" s="108"/>
      <c r="C2" s="109"/>
      <c r="D2" s="109"/>
      <c r="E2" s="109"/>
      <c r="F2" s="109"/>
      <c r="G2" s="109"/>
      <c r="H2" s="109"/>
      <c r="I2" s="109"/>
      <c r="J2" s="109"/>
      <c r="K2" s="109"/>
      <c r="L2" s="109"/>
      <c r="M2" s="109"/>
      <c r="N2" s="109"/>
      <c r="O2" s="110"/>
    </row>
    <row r="3" spans="2:15" ht="20.25" x14ac:dyDescent="0.3">
      <c r="B3" s="5"/>
      <c r="C3" s="341" t="s">
        <v>133</v>
      </c>
      <c r="D3" s="341"/>
      <c r="E3" s="341"/>
      <c r="F3" s="341"/>
      <c r="G3" s="341"/>
      <c r="H3" s="111"/>
      <c r="I3" s="113"/>
      <c r="J3" s="113"/>
      <c r="K3" s="111"/>
      <c r="L3" s="112">
        <f>Stammdaten!$M$3</f>
        <v>2018</v>
      </c>
      <c r="M3" s="113"/>
      <c r="N3" s="113"/>
      <c r="O3" s="114"/>
    </row>
    <row r="4" spans="2:15" ht="20.25" x14ac:dyDescent="0.3">
      <c r="B4" s="5"/>
      <c r="C4" s="6"/>
      <c r="D4" s="115"/>
      <c r="E4" s="4"/>
      <c r="F4" s="61"/>
      <c r="G4" s="61"/>
      <c r="H4" s="61"/>
      <c r="I4" s="61"/>
      <c r="J4" s="61"/>
      <c r="K4" s="61"/>
      <c r="L4" s="61"/>
      <c r="M4" s="61"/>
      <c r="N4" s="61"/>
      <c r="O4" s="114"/>
    </row>
    <row r="5" spans="2:15" ht="20.100000000000001" customHeight="1" x14ac:dyDescent="0.2">
      <c r="B5" s="5"/>
      <c r="C5" s="6"/>
      <c r="D5" s="6"/>
      <c r="E5" s="6"/>
      <c r="F5" s="6"/>
      <c r="G5" s="6"/>
      <c r="H5" s="6"/>
      <c r="I5" s="6"/>
      <c r="J5" s="6"/>
      <c r="K5" s="6"/>
      <c r="L5" s="6"/>
      <c r="M5" s="6"/>
      <c r="N5" s="6"/>
      <c r="O5" s="114"/>
    </row>
    <row r="6" spans="2:15" ht="45" x14ac:dyDescent="0.25">
      <c r="B6" s="5"/>
      <c r="C6" s="2" t="s">
        <v>7</v>
      </c>
      <c r="D6" s="2" t="s">
        <v>92</v>
      </c>
      <c r="E6" s="2" t="s">
        <v>6</v>
      </c>
      <c r="F6" s="2" t="s">
        <v>114</v>
      </c>
      <c r="G6" s="2" t="s">
        <v>116</v>
      </c>
      <c r="H6" s="2" t="s">
        <v>114</v>
      </c>
      <c r="I6" s="2" t="s">
        <v>96</v>
      </c>
      <c r="J6" s="2" t="s">
        <v>114</v>
      </c>
      <c r="K6" s="2" t="s">
        <v>96</v>
      </c>
      <c r="L6" s="2" t="s">
        <v>114</v>
      </c>
      <c r="M6" s="2" t="s">
        <v>96</v>
      </c>
      <c r="N6" s="120" t="s">
        <v>118</v>
      </c>
      <c r="O6" s="114"/>
    </row>
    <row r="7" spans="2:15" ht="18.399999999999999" customHeight="1" x14ac:dyDescent="0.2">
      <c r="B7" s="5"/>
      <c r="C7" s="148">
        <v>1</v>
      </c>
      <c r="D7" s="149" t="str">
        <f>IF(Stammdaten!X9="","",CONCATENATE(Stammdaten!X9,", ",Stammdaten!Z9))</f>
        <v>Im Dümpel, Stenkelfeld</v>
      </c>
      <c r="E7" s="140" t="s">
        <v>134</v>
      </c>
      <c r="F7" s="140"/>
      <c r="G7" s="142"/>
      <c r="H7" s="355"/>
      <c r="I7" s="142">
        <v>202.8</v>
      </c>
      <c r="J7" s="355"/>
      <c r="K7" s="142"/>
      <c r="L7" s="355"/>
      <c r="M7" s="144"/>
      <c r="N7" s="145">
        <f t="shared" ref="N7:N16" si="0">IF(D7="","",G7+I7+K7+M7)</f>
        <v>202.8</v>
      </c>
      <c r="O7" s="114"/>
    </row>
    <row r="8" spans="2:15" ht="18.399999999999999" customHeight="1" x14ac:dyDescent="0.2">
      <c r="B8" s="5"/>
      <c r="C8" s="148">
        <v>2</v>
      </c>
      <c r="D8" s="149" t="str">
        <f>IF(Stammdaten!X10="","",CONCATENATE(Stammdaten!X10,", ",Stammdaten!Z10))</f>
        <v/>
      </c>
      <c r="E8" s="140"/>
      <c r="F8" s="140"/>
      <c r="G8" s="142"/>
      <c r="H8" s="355"/>
      <c r="I8" s="142"/>
      <c r="J8" s="355"/>
      <c r="K8" s="142"/>
      <c r="L8" s="355"/>
      <c r="M8" s="144"/>
      <c r="N8" s="145" t="str">
        <f t="shared" si="0"/>
        <v/>
      </c>
      <c r="O8" s="114"/>
    </row>
    <row r="9" spans="2:15" ht="18.399999999999999" customHeight="1" x14ac:dyDescent="0.2">
      <c r="B9" s="30"/>
      <c r="C9" s="148">
        <v>3</v>
      </c>
      <c r="D9" s="149" t="str">
        <f>IF(Stammdaten!X11="","",CONCATENATE(Stammdaten!X11,", ",Stammdaten!Z11))</f>
        <v/>
      </c>
      <c r="E9" s="140"/>
      <c r="F9" s="140"/>
      <c r="G9" s="142"/>
      <c r="H9" s="355"/>
      <c r="I9" s="142"/>
      <c r="J9" s="355"/>
      <c r="K9" s="142"/>
      <c r="L9" s="355"/>
      <c r="M9" s="144"/>
      <c r="N9" s="145" t="str">
        <f t="shared" si="0"/>
        <v/>
      </c>
      <c r="O9" s="114"/>
    </row>
    <row r="10" spans="2:15" ht="18.399999999999999" customHeight="1" x14ac:dyDescent="0.2">
      <c r="B10" s="30"/>
      <c r="C10" s="148">
        <v>4</v>
      </c>
      <c r="D10" s="149" t="str">
        <f>IF(Stammdaten!X12="","",CONCATENATE(Stammdaten!X12,", ",Stammdaten!Z12))</f>
        <v/>
      </c>
      <c r="E10" s="140"/>
      <c r="F10" s="140"/>
      <c r="G10" s="142"/>
      <c r="H10" s="355"/>
      <c r="I10" s="142"/>
      <c r="J10" s="355"/>
      <c r="K10" s="142"/>
      <c r="L10" s="355"/>
      <c r="M10" s="144"/>
      <c r="N10" s="145" t="str">
        <f t="shared" si="0"/>
        <v/>
      </c>
      <c r="O10" s="114"/>
    </row>
    <row r="11" spans="2:15" ht="18.399999999999999" customHeight="1" x14ac:dyDescent="0.2">
      <c r="B11" s="30"/>
      <c r="C11" s="148">
        <v>5</v>
      </c>
      <c r="D11" s="149" t="str">
        <f>IF(Stammdaten!X13="","",CONCATENATE(Stammdaten!X13,", ",Stammdaten!Z13))</f>
        <v/>
      </c>
      <c r="E11" s="140"/>
      <c r="F11" s="140"/>
      <c r="G11" s="142"/>
      <c r="H11" s="355"/>
      <c r="I11" s="142"/>
      <c r="J11" s="355"/>
      <c r="K11" s="142"/>
      <c r="L11" s="355"/>
      <c r="M11" s="144"/>
      <c r="N11" s="145" t="str">
        <f t="shared" si="0"/>
        <v/>
      </c>
      <c r="O11" s="114"/>
    </row>
    <row r="12" spans="2:15" ht="18.399999999999999" customHeight="1" x14ac:dyDescent="0.2">
      <c r="B12" s="30"/>
      <c r="C12" s="148">
        <v>6</v>
      </c>
      <c r="D12" s="149" t="str">
        <f>IF(Stammdaten!X14="","",CONCATENATE(Stammdaten!X14,", ",Stammdaten!Z14))</f>
        <v/>
      </c>
      <c r="E12" s="140"/>
      <c r="F12" s="140"/>
      <c r="G12" s="142"/>
      <c r="H12" s="355"/>
      <c r="I12" s="142"/>
      <c r="J12" s="355"/>
      <c r="K12" s="142"/>
      <c r="L12" s="355"/>
      <c r="M12" s="144"/>
      <c r="N12" s="145" t="str">
        <f t="shared" si="0"/>
        <v/>
      </c>
      <c r="O12" s="114"/>
    </row>
    <row r="13" spans="2:15" ht="18.399999999999999" customHeight="1" x14ac:dyDescent="0.2">
      <c r="B13" s="30"/>
      <c r="C13" s="148">
        <v>7</v>
      </c>
      <c r="D13" s="149" t="str">
        <f>IF(Stammdaten!X15="","",CONCATENATE(Stammdaten!X15,", ",Stammdaten!Z15))</f>
        <v/>
      </c>
      <c r="E13" s="140"/>
      <c r="F13" s="140"/>
      <c r="G13" s="142"/>
      <c r="H13" s="355"/>
      <c r="I13" s="142"/>
      <c r="J13" s="355"/>
      <c r="K13" s="142"/>
      <c r="L13" s="355"/>
      <c r="M13" s="144"/>
      <c r="N13" s="145" t="str">
        <f t="shared" si="0"/>
        <v/>
      </c>
      <c r="O13" s="114"/>
    </row>
    <row r="14" spans="2:15" ht="18.399999999999999" customHeight="1" x14ac:dyDescent="0.2">
      <c r="B14" s="30"/>
      <c r="C14" s="148">
        <v>8</v>
      </c>
      <c r="D14" s="149" t="str">
        <f>IF(Stammdaten!X16="","",CONCATENATE(Stammdaten!X16,", ",Stammdaten!Z16))</f>
        <v/>
      </c>
      <c r="E14" s="140"/>
      <c r="F14" s="140"/>
      <c r="G14" s="142"/>
      <c r="H14" s="355"/>
      <c r="I14" s="142"/>
      <c r="J14" s="355"/>
      <c r="K14" s="142"/>
      <c r="L14" s="355"/>
      <c r="M14" s="144"/>
      <c r="N14" s="145" t="str">
        <f t="shared" si="0"/>
        <v/>
      </c>
      <c r="O14" s="114"/>
    </row>
    <row r="15" spans="2:15" ht="18.399999999999999" customHeight="1" x14ac:dyDescent="0.2">
      <c r="B15" s="30"/>
      <c r="C15" s="148">
        <v>9</v>
      </c>
      <c r="D15" s="149" t="str">
        <f>IF(Stammdaten!X17="","",CONCATENATE(Stammdaten!X17,", ",Stammdaten!Z17))</f>
        <v/>
      </c>
      <c r="E15" s="140"/>
      <c r="F15" s="140"/>
      <c r="G15" s="142"/>
      <c r="H15" s="355"/>
      <c r="I15" s="142"/>
      <c r="J15" s="355"/>
      <c r="K15" s="142"/>
      <c r="L15" s="355"/>
      <c r="M15" s="144"/>
      <c r="N15" s="145" t="str">
        <f t="shared" si="0"/>
        <v/>
      </c>
      <c r="O15" s="114"/>
    </row>
    <row r="16" spans="2:15" ht="18.399999999999999" customHeight="1" x14ac:dyDescent="0.2">
      <c r="B16" s="30"/>
      <c r="C16" s="148">
        <v>10</v>
      </c>
      <c r="D16" s="149" t="str">
        <f>IF(Stammdaten!X18="","",CONCATENATE(Stammdaten!X18,", ",Stammdaten!Z18))</f>
        <v/>
      </c>
      <c r="E16" s="140"/>
      <c r="F16" s="140"/>
      <c r="G16" s="142"/>
      <c r="H16" s="355"/>
      <c r="I16" s="142"/>
      <c r="J16" s="355"/>
      <c r="K16" s="142"/>
      <c r="L16" s="355"/>
      <c r="M16" s="144"/>
      <c r="N16" s="145" t="str">
        <f t="shared" si="0"/>
        <v/>
      </c>
      <c r="O16" s="114"/>
    </row>
    <row r="17" spans="2:15" ht="18.399999999999999" customHeight="1" x14ac:dyDescent="0.2">
      <c r="B17" s="129"/>
      <c r="C17" s="41"/>
      <c r="D17" s="130"/>
      <c r="E17" s="130"/>
      <c r="F17" s="130"/>
      <c r="G17" s="130"/>
      <c r="H17" s="130"/>
      <c r="I17" s="130"/>
      <c r="J17" s="130"/>
      <c r="K17" s="130"/>
      <c r="L17" s="130"/>
      <c r="M17" s="130"/>
      <c r="N17" s="130"/>
      <c r="O17" s="131"/>
    </row>
  </sheetData>
  <sheetProtection algorithmName="SHA-512" hashValue="KO+zBepI9WYzr/LpT2oAIOgBgZU7peHnM3CxkDEjxTB3T1AaAlSE+52gQLnsaJfZ0o2l0VVZLGYAxexZor93jg==" saltValue="3MAsR/QLqxi0z+ylUtjqZg==" spinCount="100000" sheet="1" objects="1" scenarios="1"/>
  <mergeCells count="1">
    <mergeCell ref="C3:G3"/>
  </mergeCells>
  <printOptions horizontalCentered="1"/>
  <pageMargins left="0.196527777777778" right="0.196527777777778" top="0.78749999999999998" bottom="0" header="0.51180555555555496" footer="0.51180555555555496"/>
  <pageSetup paperSize="0" scale="0" firstPageNumber="0" fitToHeight="0" orientation="portrait" usePrinterDefaults="0" horizontalDpi="0" verticalDpi="0" copie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P17"/>
  <sheetViews>
    <sheetView showGridLines="0" showRowColHeaders="0" zoomScaleNormal="100" workbookViewId="0">
      <selection activeCell="M32" sqref="M32"/>
    </sheetView>
  </sheetViews>
  <sheetFormatPr baseColWidth="10" defaultColWidth="9.140625" defaultRowHeight="12.75" x14ac:dyDescent="0.2"/>
  <cols>
    <col min="1" max="1" width="6" customWidth="1"/>
    <col min="2" max="2" width="2.28515625"/>
    <col min="3" max="3" width="7"/>
    <col min="4" max="4" width="33.5703125"/>
    <col min="5" max="5" width="24.42578125"/>
    <col min="6" max="8" width="0" hidden="1"/>
    <col min="9" max="9" width="11.85546875"/>
    <col min="10" max="10" width="10.5703125"/>
    <col min="11" max="11" width="12"/>
    <col min="12" max="12" width="11.85546875"/>
    <col min="13" max="13" width="10.42578125"/>
    <col min="14" max="14" width="11.85546875"/>
    <col min="15" max="15" width="12.140625"/>
    <col min="16" max="16" width="2.5703125"/>
    <col min="17" max="17" width="3"/>
    <col min="18" max="19" width="9.85546875"/>
    <col min="20" max="20" width="11.42578125"/>
    <col min="21" max="23" width="9.42578125"/>
    <col min="24" max="24" width="10"/>
    <col min="25" max="25" width="9.85546875"/>
    <col min="26" max="26" width="11.28515625"/>
    <col min="27" max="29" width="9.7109375"/>
    <col min="30" max="30" width="10"/>
    <col min="31" max="31" width="9.5703125"/>
    <col min="32" max="32" width="2.5703125"/>
    <col min="33" max="1025" width="11.7109375"/>
  </cols>
  <sheetData>
    <row r="1" spans="2:16" ht="24" customHeight="1" x14ac:dyDescent="0.2"/>
    <row r="2" spans="2:16" x14ac:dyDescent="0.2">
      <c r="B2" s="108"/>
      <c r="C2" s="109"/>
      <c r="D2" s="109"/>
      <c r="E2" s="109"/>
      <c r="F2" s="109"/>
      <c r="G2" s="109"/>
      <c r="H2" s="109"/>
      <c r="I2" s="109"/>
      <c r="J2" s="109"/>
      <c r="K2" s="109"/>
      <c r="L2" s="109"/>
      <c r="M2" s="109"/>
      <c r="N2" s="109"/>
      <c r="O2" s="109"/>
      <c r="P2" s="132"/>
    </row>
    <row r="3" spans="2:16" ht="20.25" x14ac:dyDescent="0.3">
      <c r="B3" s="5"/>
      <c r="C3" s="341" t="s">
        <v>24</v>
      </c>
      <c r="D3" s="341"/>
      <c r="E3" s="341"/>
      <c r="F3" s="341"/>
      <c r="G3" s="341"/>
      <c r="H3" s="111"/>
      <c r="I3" s="111"/>
      <c r="J3" s="113"/>
      <c r="K3" s="111"/>
      <c r="L3" s="111"/>
      <c r="M3" s="112">
        <f>Stammdaten!$M$3</f>
        <v>2018</v>
      </c>
      <c r="N3" s="113"/>
      <c r="O3" s="113"/>
      <c r="P3" s="133"/>
    </row>
    <row r="4" spans="2:16" ht="20.25" x14ac:dyDescent="0.3">
      <c r="B4" s="5"/>
      <c r="C4" s="6"/>
      <c r="D4" s="115"/>
      <c r="E4" s="4"/>
      <c r="F4" s="61"/>
      <c r="G4" s="61"/>
      <c r="H4" s="61"/>
      <c r="I4" s="61"/>
      <c r="J4" s="61"/>
      <c r="K4" s="61"/>
      <c r="L4" s="61"/>
      <c r="M4" s="61"/>
      <c r="N4" s="61"/>
      <c r="O4" s="61"/>
      <c r="P4" s="133"/>
    </row>
    <row r="5" spans="2:16" ht="20.100000000000001" customHeight="1" x14ac:dyDescent="0.2">
      <c r="B5" s="5"/>
      <c r="C5" s="6"/>
      <c r="D5" s="6"/>
      <c r="E5" s="6"/>
      <c r="F5" s="6"/>
      <c r="G5" s="6"/>
      <c r="H5" s="6"/>
      <c r="I5" s="6"/>
      <c r="J5" s="6"/>
      <c r="K5" s="6"/>
      <c r="L5" s="6"/>
      <c r="M5" s="6"/>
      <c r="N5" s="6"/>
      <c r="O5" s="6"/>
      <c r="P5" s="133"/>
    </row>
    <row r="6" spans="2:16" ht="38.85" customHeight="1" x14ac:dyDescent="0.25">
      <c r="B6" s="5"/>
      <c r="C6" s="2" t="s">
        <v>7</v>
      </c>
      <c r="D6" s="2" t="s">
        <v>92</v>
      </c>
      <c r="E6" s="2" t="s">
        <v>113</v>
      </c>
      <c r="F6" s="2" t="s">
        <v>114</v>
      </c>
      <c r="G6" s="2" t="s">
        <v>135</v>
      </c>
      <c r="H6" s="2" t="s">
        <v>96</v>
      </c>
      <c r="I6" s="2" t="s">
        <v>114</v>
      </c>
      <c r="J6" s="2" t="s">
        <v>135</v>
      </c>
      <c r="K6" s="2" t="s">
        <v>96</v>
      </c>
      <c r="L6" s="2" t="s">
        <v>114</v>
      </c>
      <c r="M6" s="2" t="s">
        <v>135</v>
      </c>
      <c r="N6" s="2" t="s">
        <v>96</v>
      </c>
      <c r="O6" s="120" t="s">
        <v>118</v>
      </c>
      <c r="P6" s="133"/>
    </row>
    <row r="7" spans="2:16" ht="18.399999999999999" customHeight="1" x14ac:dyDescent="0.2">
      <c r="B7" s="5"/>
      <c r="C7" s="148">
        <v>1</v>
      </c>
      <c r="D7" s="150" t="str">
        <f>IF(Stammdaten!X9="","",CONCATENATE(Stammdaten!X9,", ",Stammdaten!Z9))</f>
        <v>Im Dümpel, Stenkelfeld</v>
      </c>
      <c r="E7" s="140" t="s">
        <v>136</v>
      </c>
      <c r="F7" s="140"/>
      <c r="G7" s="151"/>
      <c r="H7" s="142"/>
      <c r="I7" s="355">
        <v>43448</v>
      </c>
      <c r="J7" s="151"/>
      <c r="K7" s="142">
        <v>175.93</v>
      </c>
      <c r="L7" s="355"/>
      <c r="M7" s="151"/>
      <c r="N7" s="144"/>
      <c r="O7" s="145">
        <f t="shared" ref="O7:O16" si="0">IF(D7="","",H7+K7+N7)</f>
        <v>175.93</v>
      </c>
      <c r="P7" s="133"/>
    </row>
    <row r="8" spans="2:16" ht="18.399999999999999" customHeight="1" x14ac:dyDescent="0.2">
      <c r="B8" s="5"/>
      <c r="C8" s="148">
        <v>2</v>
      </c>
      <c r="D8" s="150" t="str">
        <f>IF(Stammdaten!X10="","",CONCATENATE(Stammdaten!X10,", ",Stammdaten!Z10))</f>
        <v/>
      </c>
      <c r="E8" s="140"/>
      <c r="F8" s="140"/>
      <c r="G8" s="151"/>
      <c r="H8" s="142"/>
      <c r="I8" s="355"/>
      <c r="J8" s="151"/>
      <c r="K8" s="142"/>
      <c r="L8" s="355"/>
      <c r="M8" s="151"/>
      <c r="N8" s="144"/>
      <c r="O8" s="145" t="str">
        <f t="shared" si="0"/>
        <v/>
      </c>
      <c r="P8" s="133"/>
    </row>
    <row r="9" spans="2:16" ht="18.399999999999999" customHeight="1" x14ac:dyDescent="0.2">
      <c r="B9" s="30"/>
      <c r="C9" s="148">
        <v>3</v>
      </c>
      <c r="D9" s="150" t="str">
        <f>IF(Stammdaten!X11="","",CONCATENATE(Stammdaten!X11,", ",Stammdaten!Z11))</f>
        <v/>
      </c>
      <c r="E9" s="140"/>
      <c r="F9" s="140"/>
      <c r="G9" s="151"/>
      <c r="H9" s="142"/>
      <c r="I9" s="355"/>
      <c r="J9" s="151"/>
      <c r="K9" s="142"/>
      <c r="L9" s="355"/>
      <c r="M9" s="151"/>
      <c r="N9" s="144"/>
      <c r="O9" s="145" t="str">
        <f t="shared" si="0"/>
        <v/>
      </c>
      <c r="P9" s="133"/>
    </row>
    <row r="10" spans="2:16" ht="18.399999999999999" customHeight="1" x14ac:dyDescent="0.2">
      <c r="B10" s="30"/>
      <c r="C10" s="148">
        <v>4</v>
      </c>
      <c r="D10" s="150" t="str">
        <f>IF(Stammdaten!X12="","",CONCATENATE(Stammdaten!X12,", ",Stammdaten!Z12))</f>
        <v/>
      </c>
      <c r="E10" s="140"/>
      <c r="F10" s="140"/>
      <c r="G10" s="151"/>
      <c r="H10" s="142"/>
      <c r="I10" s="355"/>
      <c r="J10" s="151"/>
      <c r="K10" s="142"/>
      <c r="L10" s="355"/>
      <c r="M10" s="151"/>
      <c r="N10" s="144"/>
      <c r="O10" s="145" t="str">
        <f t="shared" si="0"/>
        <v/>
      </c>
      <c r="P10" s="133"/>
    </row>
    <row r="11" spans="2:16" ht="18.399999999999999" customHeight="1" x14ac:dyDescent="0.2">
      <c r="B11" s="30"/>
      <c r="C11" s="148">
        <v>5</v>
      </c>
      <c r="D11" s="150" t="str">
        <f>IF(Stammdaten!X13="","",CONCATENATE(Stammdaten!X13,", ",Stammdaten!Z13))</f>
        <v/>
      </c>
      <c r="E11" s="140"/>
      <c r="F11" s="140"/>
      <c r="G11" s="151"/>
      <c r="H11" s="142"/>
      <c r="I11" s="355"/>
      <c r="J11" s="151"/>
      <c r="K11" s="142"/>
      <c r="L11" s="355"/>
      <c r="M11" s="151"/>
      <c r="N11" s="144"/>
      <c r="O11" s="145" t="str">
        <f t="shared" si="0"/>
        <v/>
      </c>
      <c r="P11" s="133"/>
    </row>
    <row r="12" spans="2:16" ht="18.399999999999999" customHeight="1" x14ac:dyDescent="0.2">
      <c r="B12" s="30"/>
      <c r="C12" s="148">
        <v>6</v>
      </c>
      <c r="D12" s="150" t="str">
        <f>IF(Stammdaten!X14="","",CONCATENATE(Stammdaten!X14,", ",Stammdaten!Z14))</f>
        <v/>
      </c>
      <c r="E12" s="140"/>
      <c r="F12" s="140"/>
      <c r="G12" s="151"/>
      <c r="H12" s="142"/>
      <c r="I12" s="355"/>
      <c r="J12" s="151"/>
      <c r="K12" s="142"/>
      <c r="L12" s="355"/>
      <c r="M12" s="151"/>
      <c r="N12" s="144"/>
      <c r="O12" s="145" t="str">
        <f t="shared" si="0"/>
        <v/>
      </c>
      <c r="P12" s="133"/>
    </row>
    <row r="13" spans="2:16" ht="18.399999999999999" customHeight="1" x14ac:dyDescent="0.2">
      <c r="B13" s="30"/>
      <c r="C13" s="148">
        <v>7</v>
      </c>
      <c r="D13" s="150" t="str">
        <f>IF(Stammdaten!X15="","",CONCATENATE(Stammdaten!X15,", ",Stammdaten!Z15))</f>
        <v/>
      </c>
      <c r="E13" s="140"/>
      <c r="F13" s="140"/>
      <c r="G13" s="151"/>
      <c r="H13" s="142"/>
      <c r="I13" s="355"/>
      <c r="J13" s="151"/>
      <c r="K13" s="142"/>
      <c r="L13" s="355"/>
      <c r="M13" s="151"/>
      <c r="N13" s="144"/>
      <c r="O13" s="145" t="str">
        <f t="shared" si="0"/>
        <v/>
      </c>
      <c r="P13" s="133"/>
    </row>
    <row r="14" spans="2:16" ht="18.399999999999999" customHeight="1" x14ac:dyDescent="0.2">
      <c r="B14" s="30"/>
      <c r="C14" s="148">
        <v>8</v>
      </c>
      <c r="D14" s="150" t="str">
        <f>IF(Stammdaten!X16="","",CONCATENATE(Stammdaten!X16,", ",Stammdaten!Z16))</f>
        <v/>
      </c>
      <c r="E14" s="140"/>
      <c r="F14" s="140"/>
      <c r="G14" s="151"/>
      <c r="H14" s="142"/>
      <c r="I14" s="355"/>
      <c r="J14" s="151"/>
      <c r="K14" s="142"/>
      <c r="L14" s="355"/>
      <c r="M14" s="151"/>
      <c r="N14" s="144"/>
      <c r="O14" s="145" t="str">
        <f t="shared" si="0"/>
        <v/>
      </c>
      <c r="P14" s="133"/>
    </row>
    <row r="15" spans="2:16" ht="18.399999999999999" customHeight="1" x14ac:dyDescent="0.2">
      <c r="B15" s="30"/>
      <c r="C15" s="148">
        <v>9</v>
      </c>
      <c r="D15" s="150" t="str">
        <f>IF(Stammdaten!X17="","",CONCATENATE(Stammdaten!X17,", ",Stammdaten!Z17))</f>
        <v/>
      </c>
      <c r="E15" s="140"/>
      <c r="F15" s="140"/>
      <c r="G15" s="151"/>
      <c r="H15" s="142"/>
      <c r="I15" s="355"/>
      <c r="J15" s="151"/>
      <c r="K15" s="142"/>
      <c r="L15" s="355"/>
      <c r="M15" s="151"/>
      <c r="N15" s="144"/>
      <c r="O15" s="145" t="str">
        <f t="shared" si="0"/>
        <v/>
      </c>
      <c r="P15" s="133"/>
    </row>
    <row r="16" spans="2:16" ht="18.399999999999999" customHeight="1" x14ac:dyDescent="0.2">
      <c r="B16" s="30"/>
      <c r="C16" s="148">
        <v>10</v>
      </c>
      <c r="D16" s="150" t="str">
        <f>IF(Stammdaten!X18="","",CONCATENATE(Stammdaten!X18,", ",Stammdaten!Z18))</f>
        <v/>
      </c>
      <c r="E16" s="140"/>
      <c r="F16" s="140"/>
      <c r="G16" s="151"/>
      <c r="H16" s="142"/>
      <c r="I16" s="355"/>
      <c r="J16" s="151"/>
      <c r="K16" s="142"/>
      <c r="L16" s="355"/>
      <c r="M16" s="151"/>
      <c r="N16" s="144"/>
      <c r="O16" s="145" t="str">
        <f t="shared" si="0"/>
        <v/>
      </c>
      <c r="P16" s="133"/>
    </row>
    <row r="17" spans="2:16" ht="18.399999999999999" customHeight="1" x14ac:dyDescent="0.2">
      <c r="B17" s="129"/>
      <c r="C17" s="41"/>
      <c r="D17" s="130"/>
      <c r="E17" s="130"/>
      <c r="F17" s="130"/>
      <c r="G17" s="130"/>
      <c r="H17" s="130"/>
      <c r="I17" s="130"/>
      <c r="J17" s="130"/>
      <c r="K17" s="130"/>
      <c r="L17" s="130"/>
      <c r="M17" s="130"/>
      <c r="N17" s="130"/>
      <c r="O17" s="130"/>
      <c r="P17" s="147"/>
    </row>
  </sheetData>
  <sheetProtection algorithmName="SHA-512" hashValue="dvAknnJ3TBjF3Pp4TO6v/t7ebZsLxWMMqn91xRIqXUJhXwLY+w430EMdfzoY4N6jNuV6JiID6vWqZxCjtmKpNA==" saltValue="gyhNVlDgWzLLpX9u7ZBtLQ==" spinCount="100000" sheet="1" objects="1" scenarios="1"/>
  <mergeCells count="1">
    <mergeCell ref="C3:G3"/>
  </mergeCells>
  <printOptions horizontalCentered="1"/>
  <pageMargins left="0.196527777777778" right="0.196527777777778" top="0.78749999999999998" bottom="0" header="0.51180555555555496" footer="0.51180555555555496"/>
  <pageSetup paperSize="0" scale="0" firstPageNumber="0" fitToHeight="0" orientation="portrait" usePrinterDefaults="0" horizontalDpi="0" verticalDpi="0" copie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O17"/>
  <sheetViews>
    <sheetView showGridLines="0" showRowColHeaders="0" zoomScale="95" zoomScaleNormal="95" workbookViewId="0">
      <selection activeCell="R14" sqref="R14"/>
    </sheetView>
  </sheetViews>
  <sheetFormatPr baseColWidth="10" defaultColWidth="9.140625" defaultRowHeight="12.75" x14ac:dyDescent="0.2"/>
  <cols>
    <col min="1" max="1" width="5.7109375" customWidth="1"/>
    <col min="2" max="2" width="2.5703125"/>
    <col min="3" max="3" width="7"/>
    <col min="4" max="4" width="34"/>
    <col min="5" max="5" width="20.7109375"/>
    <col min="6" max="7" width="0" hidden="1"/>
    <col min="8" max="8" width="11.7109375"/>
    <col min="9" max="9" width="12.140625"/>
    <col min="10" max="10" width="11.5703125"/>
    <col min="11" max="11" width="12.140625"/>
    <col min="12" max="12" width="11.5703125"/>
    <col min="13" max="13" width="12.140625"/>
    <col min="14" max="14" width="12"/>
    <col min="15" max="15" width="3"/>
    <col min="16" max="17" width="9.85546875"/>
    <col min="18" max="18" width="11.42578125"/>
    <col min="19" max="21" width="9.42578125"/>
    <col min="22" max="22" width="10"/>
    <col min="23" max="23" width="9.85546875"/>
    <col min="24" max="24" width="11.28515625"/>
    <col min="25" max="27" width="9.7109375"/>
    <col min="28" max="28" width="10"/>
    <col min="29" max="29" width="9.5703125"/>
    <col min="30" max="30" width="2.5703125"/>
    <col min="31" max="1025" width="11.7109375"/>
  </cols>
  <sheetData>
    <row r="1" spans="2:15" ht="25.5" customHeight="1" x14ac:dyDescent="0.2"/>
    <row r="2" spans="2:15" x14ac:dyDescent="0.2">
      <c r="B2" s="108"/>
      <c r="C2" s="109"/>
      <c r="D2" s="109"/>
      <c r="E2" s="109"/>
      <c r="F2" s="109"/>
      <c r="G2" s="109"/>
      <c r="H2" s="109"/>
      <c r="I2" s="109"/>
      <c r="J2" s="109"/>
      <c r="K2" s="109"/>
      <c r="L2" s="109"/>
      <c r="M2" s="109"/>
      <c r="N2" s="109"/>
      <c r="O2" s="110"/>
    </row>
    <row r="3" spans="2:15" ht="20.25" x14ac:dyDescent="0.3">
      <c r="B3" s="5"/>
      <c r="C3" s="341" t="s">
        <v>76</v>
      </c>
      <c r="D3" s="341"/>
      <c r="E3" s="341"/>
      <c r="F3" s="341"/>
      <c r="G3" s="341"/>
      <c r="H3" s="111"/>
      <c r="I3" s="113"/>
      <c r="J3" s="113"/>
      <c r="K3" s="111"/>
      <c r="L3" s="112">
        <f>Stammdaten!$M$3</f>
        <v>2018</v>
      </c>
      <c r="M3" s="113"/>
      <c r="N3" s="113"/>
      <c r="O3" s="114"/>
    </row>
    <row r="4" spans="2:15" ht="20.25" x14ac:dyDescent="0.3">
      <c r="B4" s="5"/>
      <c r="C4" s="6"/>
      <c r="D4" s="115"/>
      <c r="E4" s="4"/>
      <c r="F4" s="61"/>
      <c r="G4" s="61"/>
      <c r="H4" s="61"/>
      <c r="I4" s="61"/>
      <c r="J4" s="61"/>
      <c r="K4" s="61"/>
      <c r="L4" s="61"/>
      <c r="M4" s="61"/>
      <c r="N4" s="61"/>
      <c r="O4" s="114"/>
    </row>
    <row r="5" spans="2:15" ht="20.100000000000001" customHeight="1" x14ac:dyDescent="0.2">
      <c r="B5" s="5"/>
      <c r="C5" s="6"/>
      <c r="D5" s="6"/>
      <c r="E5" s="6"/>
      <c r="F5" s="6"/>
      <c r="G5" s="6"/>
      <c r="H5" s="6"/>
      <c r="I5" s="6"/>
      <c r="J5" s="6"/>
      <c r="K5" s="6"/>
      <c r="L5" s="6"/>
      <c r="M5" s="6"/>
      <c r="N5" s="6"/>
      <c r="O5" s="114"/>
    </row>
    <row r="6" spans="2:15" ht="45" x14ac:dyDescent="0.25">
      <c r="B6" s="5"/>
      <c r="C6" s="2" t="s">
        <v>7</v>
      </c>
      <c r="D6" s="2" t="s">
        <v>92</v>
      </c>
      <c r="E6" s="2" t="s">
        <v>113</v>
      </c>
      <c r="F6" s="2" t="s">
        <v>114</v>
      </c>
      <c r="G6" s="2" t="s">
        <v>116</v>
      </c>
      <c r="H6" s="2" t="s">
        <v>114</v>
      </c>
      <c r="I6" s="2" t="s">
        <v>96</v>
      </c>
      <c r="J6" s="2" t="s">
        <v>114</v>
      </c>
      <c r="K6" s="2" t="s">
        <v>96</v>
      </c>
      <c r="L6" s="2" t="s">
        <v>114</v>
      </c>
      <c r="M6" s="2" t="s">
        <v>96</v>
      </c>
      <c r="N6" s="120" t="s">
        <v>118</v>
      </c>
      <c r="O6" s="114"/>
    </row>
    <row r="7" spans="2:15" ht="18.399999999999999" customHeight="1" x14ac:dyDescent="0.2">
      <c r="B7" s="5"/>
      <c r="C7" s="148">
        <v>1</v>
      </c>
      <c r="D7" s="149" t="str">
        <f>IF(Stammdaten!X9="","",CONCATENATE(Stammdaten!X9,", ",Stammdaten!Z9))</f>
        <v>Im Dümpel, Stenkelfeld</v>
      </c>
      <c r="E7" s="140"/>
      <c r="F7" s="140"/>
      <c r="G7" s="142"/>
      <c r="H7" s="355"/>
      <c r="I7" s="142"/>
      <c r="J7" s="355"/>
      <c r="K7" s="142"/>
      <c r="L7" s="355"/>
      <c r="M7" s="144"/>
      <c r="N7" s="145">
        <f t="shared" ref="N7:N16" si="0">IF(D7="","",G7+I7+K7+M7)</f>
        <v>0</v>
      </c>
      <c r="O7" s="114"/>
    </row>
    <row r="8" spans="2:15" ht="18.399999999999999" customHeight="1" x14ac:dyDescent="0.2">
      <c r="B8" s="5"/>
      <c r="C8" s="148">
        <v>2</v>
      </c>
      <c r="D8" s="149" t="str">
        <f>IF(Stammdaten!X10="","",CONCATENATE(Stammdaten!X10,", ",Stammdaten!Z10))</f>
        <v/>
      </c>
      <c r="E8" s="140"/>
      <c r="F8" s="140"/>
      <c r="G8" s="142"/>
      <c r="H8" s="355"/>
      <c r="I8" s="142"/>
      <c r="J8" s="355"/>
      <c r="K8" s="142"/>
      <c r="L8" s="355"/>
      <c r="M8" s="144"/>
      <c r="N8" s="145" t="str">
        <f t="shared" si="0"/>
        <v/>
      </c>
      <c r="O8" s="114"/>
    </row>
    <row r="9" spans="2:15" ht="18.399999999999999" customHeight="1" x14ac:dyDescent="0.2">
      <c r="B9" s="30"/>
      <c r="C9" s="148">
        <v>3</v>
      </c>
      <c r="D9" s="149" t="str">
        <f>IF(Stammdaten!X11="","",CONCATENATE(Stammdaten!X11,", ",Stammdaten!Z11))</f>
        <v/>
      </c>
      <c r="E9" s="140"/>
      <c r="F9" s="140"/>
      <c r="G9" s="142"/>
      <c r="H9" s="355"/>
      <c r="I9" s="142"/>
      <c r="J9" s="355"/>
      <c r="K9" s="142"/>
      <c r="L9" s="355"/>
      <c r="M9" s="144"/>
      <c r="N9" s="145" t="str">
        <f t="shared" si="0"/>
        <v/>
      </c>
      <c r="O9" s="114"/>
    </row>
    <row r="10" spans="2:15" ht="18.399999999999999" customHeight="1" x14ac:dyDescent="0.2">
      <c r="B10" s="30"/>
      <c r="C10" s="148">
        <v>4</v>
      </c>
      <c r="D10" s="149" t="str">
        <f>IF(Stammdaten!X12="","",CONCATENATE(Stammdaten!X12,", ",Stammdaten!Z12))</f>
        <v/>
      </c>
      <c r="E10" s="140"/>
      <c r="F10" s="140"/>
      <c r="G10" s="142"/>
      <c r="H10" s="355"/>
      <c r="I10" s="142"/>
      <c r="J10" s="355"/>
      <c r="K10" s="142"/>
      <c r="L10" s="355"/>
      <c r="M10" s="144"/>
      <c r="N10" s="145" t="str">
        <f t="shared" si="0"/>
        <v/>
      </c>
      <c r="O10" s="114"/>
    </row>
    <row r="11" spans="2:15" ht="18.399999999999999" customHeight="1" x14ac:dyDescent="0.2">
      <c r="B11" s="30"/>
      <c r="C11" s="148">
        <v>5</v>
      </c>
      <c r="D11" s="149" t="str">
        <f>IF(Stammdaten!X13="","",CONCATENATE(Stammdaten!X13,", ",Stammdaten!Z13))</f>
        <v/>
      </c>
      <c r="E11" s="140"/>
      <c r="F11" s="140"/>
      <c r="G11" s="142"/>
      <c r="H11" s="355"/>
      <c r="I11" s="142"/>
      <c r="J11" s="355"/>
      <c r="K11" s="142"/>
      <c r="L11" s="355"/>
      <c r="M11" s="144"/>
      <c r="N11" s="145" t="str">
        <f t="shared" si="0"/>
        <v/>
      </c>
      <c r="O11" s="114"/>
    </row>
    <row r="12" spans="2:15" ht="18.399999999999999" customHeight="1" x14ac:dyDescent="0.2">
      <c r="B12" s="30"/>
      <c r="C12" s="148">
        <v>6</v>
      </c>
      <c r="D12" s="149" t="str">
        <f>IF(Stammdaten!X14="","",CONCATENATE(Stammdaten!X14,", ",Stammdaten!Z14))</f>
        <v/>
      </c>
      <c r="E12" s="140"/>
      <c r="F12" s="140"/>
      <c r="G12" s="142"/>
      <c r="H12" s="355"/>
      <c r="I12" s="142"/>
      <c r="J12" s="355"/>
      <c r="K12" s="142"/>
      <c r="L12" s="355"/>
      <c r="M12" s="144"/>
      <c r="N12" s="145" t="str">
        <f t="shared" si="0"/>
        <v/>
      </c>
      <c r="O12" s="114"/>
    </row>
    <row r="13" spans="2:15" ht="18.399999999999999" customHeight="1" x14ac:dyDescent="0.2">
      <c r="B13" s="30"/>
      <c r="C13" s="148">
        <v>7</v>
      </c>
      <c r="D13" s="149" t="str">
        <f>IF(Stammdaten!X15="","",CONCATENATE(Stammdaten!X15,", ",Stammdaten!Z15))</f>
        <v/>
      </c>
      <c r="E13" s="140"/>
      <c r="F13" s="140"/>
      <c r="G13" s="142"/>
      <c r="H13" s="355"/>
      <c r="I13" s="142"/>
      <c r="J13" s="355"/>
      <c r="K13" s="142"/>
      <c r="L13" s="355"/>
      <c r="M13" s="144"/>
      <c r="N13" s="145" t="str">
        <f t="shared" si="0"/>
        <v/>
      </c>
      <c r="O13" s="114"/>
    </row>
    <row r="14" spans="2:15" ht="18.399999999999999" customHeight="1" x14ac:dyDescent="0.2">
      <c r="B14" s="30"/>
      <c r="C14" s="148">
        <v>8</v>
      </c>
      <c r="D14" s="149" t="str">
        <f>IF(Stammdaten!X16="","",CONCATENATE(Stammdaten!X16,", ",Stammdaten!Z16))</f>
        <v/>
      </c>
      <c r="E14" s="140"/>
      <c r="F14" s="140"/>
      <c r="G14" s="142"/>
      <c r="H14" s="355"/>
      <c r="I14" s="142"/>
      <c r="J14" s="355"/>
      <c r="K14" s="142"/>
      <c r="L14" s="355"/>
      <c r="M14" s="144"/>
      <c r="N14" s="145" t="str">
        <f t="shared" si="0"/>
        <v/>
      </c>
      <c r="O14" s="114"/>
    </row>
    <row r="15" spans="2:15" ht="18.399999999999999" customHeight="1" x14ac:dyDescent="0.2">
      <c r="B15" s="30"/>
      <c r="C15" s="148">
        <v>9</v>
      </c>
      <c r="D15" s="149" t="str">
        <f>IF(Stammdaten!X17="","",CONCATENATE(Stammdaten!X17,", ",Stammdaten!Z17))</f>
        <v/>
      </c>
      <c r="E15" s="140"/>
      <c r="F15" s="140"/>
      <c r="G15" s="142"/>
      <c r="H15" s="355"/>
      <c r="I15" s="142"/>
      <c r="J15" s="355"/>
      <c r="K15" s="142"/>
      <c r="L15" s="355"/>
      <c r="M15" s="144"/>
      <c r="N15" s="145" t="str">
        <f t="shared" si="0"/>
        <v/>
      </c>
      <c r="O15" s="114"/>
    </row>
    <row r="16" spans="2:15" ht="18.399999999999999" customHeight="1" x14ac:dyDescent="0.2">
      <c r="B16" s="30"/>
      <c r="C16" s="148">
        <v>10</v>
      </c>
      <c r="D16" s="149" t="str">
        <f>IF(Stammdaten!X18="","",CONCATENATE(Stammdaten!X18,", ",Stammdaten!Z18))</f>
        <v/>
      </c>
      <c r="E16" s="140"/>
      <c r="F16" s="140"/>
      <c r="G16" s="142"/>
      <c r="H16" s="355"/>
      <c r="I16" s="142"/>
      <c r="J16" s="355"/>
      <c r="K16" s="142"/>
      <c r="L16" s="355"/>
      <c r="M16" s="144"/>
      <c r="N16" s="145" t="str">
        <f t="shared" si="0"/>
        <v/>
      </c>
      <c r="O16" s="114"/>
    </row>
    <row r="17" spans="2:15" ht="18.399999999999999" customHeight="1" x14ac:dyDescent="0.2">
      <c r="B17" s="129"/>
      <c r="C17" s="41"/>
      <c r="D17" s="130"/>
      <c r="E17" s="130"/>
      <c r="F17" s="130"/>
      <c r="G17" s="130"/>
      <c r="H17" s="130"/>
      <c r="I17" s="130"/>
      <c r="J17" s="130"/>
      <c r="K17" s="130"/>
      <c r="L17" s="130"/>
      <c r="M17" s="130"/>
      <c r="N17" s="130"/>
      <c r="O17" s="131"/>
    </row>
  </sheetData>
  <sheetProtection algorithmName="SHA-512" hashValue="MyXp5XL6QTURuLas+gH7cnUnNNbF7wywbxu4hKv8ZJ1+xkFAzHhorrJzUjpFWdjdzA1WQ/56Y65sfhpHO1x6JQ==" saltValue="JPKiE+m49aJOwVmrLgxOSw==" spinCount="100000" sheet="1" objects="1" scenarios="1"/>
  <mergeCells count="1">
    <mergeCell ref="C3:G3"/>
  </mergeCells>
  <printOptions horizontalCentered="1"/>
  <pageMargins left="0.196527777777778" right="0.196527777777778" top="0.78749999999999998" bottom="0" header="0.51180555555555496" footer="0.51180555555555496"/>
  <pageSetup paperSize="0" scale="0" firstPageNumber="0" fitToHeight="0" orientation="portrait" usePrinterDefaults="0" horizontalDpi="0" verticalDpi="0" copie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S17"/>
  <sheetViews>
    <sheetView showGridLines="0" showRowColHeaders="0" zoomScaleNormal="100" workbookViewId="0">
      <pane xSplit="5" ySplit="6" topLeftCell="F7" activePane="bottomRight" state="frozen"/>
      <selection pane="topRight" activeCell="F1" sqref="F1"/>
      <selection pane="bottomLeft" activeCell="A7" sqref="A7"/>
      <selection pane="bottomRight" activeCell="K7" sqref="K7:O7"/>
    </sheetView>
  </sheetViews>
  <sheetFormatPr baseColWidth="10" defaultColWidth="9.140625" defaultRowHeight="12.75" x14ac:dyDescent="0.2"/>
  <cols>
    <col min="1" max="2" width="2.5703125"/>
    <col min="3" max="3" width="7"/>
    <col min="4" max="4" width="34"/>
    <col min="5" max="5" width="20.7109375"/>
    <col min="6" max="6" width="11.5703125"/>
    <col min="7" max="7" width="12.42578125"/>
    <col min="8" max="8" width="11.7109375"/>
    <col min="9" max="9" width="12.140625"/>
    <col min="10" max="10" width="11.5703125"/>
    <col min="11" max="11" width="12.140625"/>
    <col min="12" max="12" width="11.5703125"/>
    <col min="13" max="13" width="12.140625"/>
    <col min="14" max="17" width="12.28515625"/>
    <col min="18" max="18" width="12.7109375"/>
    <col min="19" max="19" width="3.7109375"/>
    <col min="20" max="20" width="9.85546875"/>
    <col min="21" max="21" width="11.42578125"/>
    <col min="22" max="24" width="9.42578125"/>
    <col min="25" max="25" width="10"/>
    <col min="26" max="26" width="9.85546875"/>
    <col min="27" max="27" width="11.28515625"/>
    <col min="28" max="30" width="9.7109375"/>
    <col min="31" max="31" width="10"/>
    <col min="32" max="32" width="9.5703125"/>
    <col min="33" max="33" width="2.5703125"/>
    <col min="34" max="1025" width="11.7109375"/>
  </cols>
  <sheetData>
    <row r="2" spans="2:19" x14ac:dyDescent="0.2">
      <c r="B2" s="108"/>
      <c r="C2" s="109"/>
      <c r="D2" s="109"/>
      <c r="E2" s="109"/>
      <c r="F2" s="109"/>
      <c r="G2" s="109"/>
      <c r="H2" s="109"/>
      <c r="I2" s="109"/>
      <c r="J2" s="109"/>
      <c r="K2" s="109"/>
      <c r="L2" s="109"/>
      <c r="M2" s="109"/>
      <c r="N2" s="109"/>
      <c r="O2" s="109"/>
      <c r="P2" s="109"/>
      <c r="Q2" s="109"/>
      <c r="R2" s="109"/>
      <c r="S2" s="132"/>
    </row>
    <row r="3" spans="2:19" ht="20.25" x14ac:dyDescent="0.3">
      <c r="B3" s="5"/>
      <c r="C3" s="341" t="s">
        <v>137</v>
      </c>
      <c r="D3" s="341"/>
      <c r="E3" s="341"/>
      <c r="F3" s="341"/>
      <c r="G3" s="341"/>
      <c r="H3" s="111"/>
      <c r="I3" s="113"/>
      <c r="J3" s="112">
        <f>Stammdaten!$M$3</f>
        <v>2018</v>
      </c>
      <c r="K3" s="111"/>
      <c r="L3" s="111"/>
      <c r="M3" s="113"/>
      <c r="N3" s="113"/>
      <c r="O3" s="113"/>
      <c r="P3" s="113"/>
      <c r="Q3" s="113"/>
      <c r="R3" s="112">
        <f>Stammdaten!$M$3</f>
        <v>2018</v>
      </c>
      <c r="S3" s="133"/>
    </row>
    <row r="4" spans="2:19" ht="20.25" x14ac:dyDescent="0.3">
      <c r="B4" s="5"/>
      <c r="C4" s="6"/>
      <c r="D4" s="115"/>
      <c r="E4" s="4"/>
      <c r="F4" s="61"/>
      <c r="G4" s="61"/>
      <c r="H4" s="61"/>
      <c r="I4" s="61"/>
      <c r="J4" s="61"/>
      <c r="K4" s="61"/>
      <c r="L4" s="61"/>
      <c r="M4" s="61"/>
      <c r="N4" s="61"/>
      <c r="O4" s="61"/>
      <c r="P4" s="61"/>
      <c r="Q4" s="61"/>
      <c r="R4" s="61"/>
      <c r="S4" s="133"/>
    </row>
    <row r="5" spans="2:19" ht="20.100000000000001" customHeight="1" x14ac:dyDescent="0.2">
      <c r="B5" s="5"/>
      <c r="C5" s="6"/>
      <c r="D5" s="6"/>
      <c r="E5" s="6"/>
      <c r="F5" s="6"/>
      <c r="G5" s="6"/>
      <c r="H5" s="6"/>
      <c r="I5" s="6"/>
      <c r="J5" s="6"/>
      <c r="K5" s="6"/>
      <c r="L5" s="6"/>
      <c r="M5" s="6"/>
      <c r="N5" s="6"/>
      <c r="O5" s="6"/>
      <c r="P5" s="6"/>
      <c r="Q5" s="6"/>
      <c r="R5" s="6"/>
      <c r="S5" s="133"/>
    </row>
    <row r="6" spans="2:19" ht="35.1" customHeight="1" x14ac:dyDescent="0.25">
      <c r="B6" s="5"/>
      <c r="C6" s="2" t="s">
        <v>7</v>
      </c>
      <c r="D6" s="2" t="s">
        <v>92</v>
      </c>
      <c r="E6" s="2" t="s">
        <v>6</v>
      </c>
      <c r="F6" s="2" t="s">
        <v>138</v>
      </c>
      <c r="G6" s="2" t="s">
        <v>139</v>
      </c>
      <c r="H6" s="2" t="s">
        <v>140</v>
      </c>
      <c r="I6" s="2" t="s">
        <v>141</v>
      </c>
      <c r="J6" s="2" t="s">
        <v>142</v>
      </c>
      <c r="K6" s="2" t="s">
        <v>143</v>
      </c>
      <c r="L6" s="2" t="s">
        <v>144</v>
      </c>
      <c r="M6" s="2" t="s">
        <v>145</v>
      </c>
      <c r="N6" s="2" t="s">
        <v>146</v>
      </c>
      <c r="O6" s="2" t="s">
        <v>147</v>
      </c>
      <c r="P6" s="2" t="s">
        <v>148</v>
      </c>
      <c r="Q6" s="119" t="s">
        <v>149</v>
      </c>
      <c r="R6" s="120" t="s">
        <v>118</v>
      </c>
      <c r="S6" s="133"/>
    </row>
    <row r="7" spans="2:19" ht="18.399999999999999" customHeight="1" x14ac:dyDescent="0.2">
      <c r="B7" s="5"/>
      <c r="C7" s="148">
        <v>1</v>
      </c>
      <c r="D7" s="149" t="str">
        <f>IF(Stammdaten!X9="","",CONCATENATE(Stammdaten!X9,", ",Stammdaten!Z9))</f>
        <v>Im Dümpel, Stenkelfeld</v>
      </c>
      <c r="E7" s="140"/>
      <c r="F7" s="142"/>
      <c r="G7" s="142"/>
      <c r="H7" s="142"/>
      <c r="I7" s="142"/>
      <c r="J7" s="142"/>
      <c r="K7" s="142"/>
      <c r="L7" s="142"/>
      <c r="M7" s="142"/>
      <c r="N7" s="142"/>
      <c r="O7" s="142"/>
      <c r="P7" s="142"/>
      <c r="Q7" s="144"/>
      <c r="R7" s="145">
        <f t="shared" ref="R7:R16" si="0">IF(D7="","",SUM(F7:M7)+SUM(N7:Q7))</f>
        <v>0</v>
      </c>
      <c r="S7" s="133"/>
    </row>
    <row r="8" spans="2:19" ht="18.399999999999999" customHeight="1" x14ac:dyDescent="0.2">
      <c r="B8" s="5"/>
      <c r="C8" s="148">
        <v>2</v>
      </c>
      <c r="D8" s="149" t="str">
        <f>IF(Stammdaten!X10="","",CONCATENATE(Stammdaten!X10,", ",Stammdaten!Z10))</f>
        <v/>
      </c>
      <c r="E8" s="140"/>
      <c r="F8" s="142"/>
      <c r="G8" s="142"/>
      <c r="H8" s="142"/>
      <c r="I8" s="142"/>
      <c r="J8" s="142"/>
      <c r="K8" s="142"/>
      <c r="L8" s="142"/>
      <c r="M8" s="142"/>
      <c r="N8" s="142"/>
      <c r="O8" s="142"/>
      <c r="P8" s="142"/>
      <c r="Q8" s="144"/>
      <c r="R8" s="145" t="str">
        <f t="shared" si="0"/>
        <v/>
      </c>
      <c r="S8" s="133"/>
    </row>
    <row r="9" spans="2:19" ht="18.399999999999999" customHeight="1" x14ac:dyDescent="0.2">
      <c r="B9" s="30"/>
      <c r="C9" s="148">
        <v>3</v>
      </c>
      <c r="D9" s="149" t="str">
        <f>IF(Stammdaten!X11="","",CONCATENATE(Stammdaten!X11,", ",Stammdaten!Z11))</f>
        <v/>
      </c>
      <c r="E9" s="140"/>
      <c r="F9" s="142"/>
      <c r="G9" s="142"/>
      <c r="H9" s="142"/>
      <c r="I9" s="142"/>
      <c r="J9" s="142"/>
      <c r="K9" s="142"/>
      <c r="L9" s="142"/>
      <c r="M9" s="142"/>
      <c r="N9" s="142"/>
      <c r="O9" s="142"/>
      <c r="P9" s="142"/>
      <c r="Q9" s="144"/>
      <c r="R9" s="145" t="str">
        <f t="shared" si="0"/>
        <v/>
      </c>
      <c r="S9" s="133"/>
    </row>
    <row r="10" spans="2:19" ht="18.399999999999999" customHeight="1" x14ac:dyDescent="0.2">
      <c r="B10" s="30"/>
      <c r="C10" s="148">
        <v>4</v>
      </c>
      <c r="D10" s="149" t="str">
        <f>IF(Stammdaten!X12="","",CONCATENATE(Stammdaten!X12,", ",Stammdaten!Z12))</f>
        <v/>
      </c>
      <c r="E10" s="140"/>
      <c r="F10" s="142"/>
      <c r="G10" s="142"/>
      <c r="H10" s="142"/>
      <c r="I10" s="142"/>
      <c r="J10" s="142"/>
      <c r="K10" s="142"/>
      <c r="L10" s="142"/>
      <c r="M10" s="142"/>
      <c r="N10" s="142"/>
      <c r="O10" s="142"/>
      <c r="P10" s="142"/>
      <c r="Q10" s="144"/>
      <c r="R10" s="145" t="str">
        <f t="shared" si="0"/>
        <v/>
      </c>
      <c r="S10" s="133"/>
    </row>
    <row r="11" spans="2:19" ht="18.399999999999999" customHeight="1" x14ac:dyDescent="0.2">
      <c r="B11" s="30"/>
      <c r="C11" s="148">
        <v>5</v>
      </c>
      <c r="D11" s="149" t="str">
        <f>IF(Stammdaten!X13="","",CONCATENATE(Stammdaten!X13,", ",Stammdaten!Z13))</f>
        <v/>
      </c>
      <c r="E11" s="140"/>
      <c r="F11" s="142"/>
      <c r="G11" s="142"/>
      <c r="H11" s="142"/>
      <c r="I11" s="142"/>
      <c r="J11" s="142"/>
      <c r="K11" s="142"/>
      <c r="L11" s="142"/>
      <c r="M11" s="142"/>
      <c r="N11" s="142"/>
      <c r="O11" s="142"/>
      <c r="P11" s="142"/>
      <c r="Q11" s="144"/>
      <c r="R11" s="145" t="str">
        <f t="shared" si="0"/>
        <v/>
      </c>
      <c r="S11" s="133"/>
    </row>
    <row r="12" spans="2:19" ht="18.399999999999999" customHeight="1" x14ac:dyDescent="0.2">
      <c r="B12" s="30"/>
      <c r="C12" s="148">
        <v>6</v>
      </c>
      <c r="D12" s="149" t="str">
        <f>IF(Stammdaten!X14="","",CONCATENATE(Stammdaten!X14,", ",Stammdaten!Z14))</f>
        <v/>
      </c>
      <c r="E12" s="140"/>
      <c r="F12" s="142"/>
      <c r="G12" s="142"/>
      <c r="H12" s="142"/>
      <c r="I12" s="142"/>
      <c r="J12" s="142"/>
      <c r="K12" s="142"/>
      <c r="L12" s="142"/>
      <c r="M12" s="142"/>
      <c r="N12" s="142"/>
      <c r="O12" s="142"/>
      <c r="P12" s="142"/>
      <c r="Q12" s="144"/>
      <c r="R12" s="145" t="str">
        <f t="shared" si="0"/>
        <v/>
      </c>
      <c r="S12" s="133"/>
    </row>
    <row r="13" spans="2:19" ht="18.399999999999999" customHeight="1" x14ac:dyDescent="0.2">
      <c r="B13" s="30"/>
      <c r="C13" s="148">
        <v>7</v>
      </c>
      <c r="D13" s="149" t="str">
        <f>IF(Stammdaten!X15="","",CONCATENATE(Stammdaten!X15,", ",Stammdaten!Z15))</f>
        <v/>
      </c>
      <c r="E13" s="140"/>
      <c r="F13" s="142"/>
      <c r="G13" s="142"/>
      <c r="H13" s="142"/>
      <c r="I13" s="142"/>
      <c r="J13" s="142"/>
      <c r="K13" s="142"/>
      <c r="L13" s="142"/>
      <c r="M13" s="142"/>
      <c r="N13" s="142"/>
      <c r="O13" s="142"/>
      <c r="P13" s="142"/>
      <c r="Q13" s="144"/>
      <c r="R13" s="145" t="str">
        <f t="shared" si="0"/>
        <v/>
      </c>
      <c r="S13" s="133"/>
    </row>
    <row r="14" spans="2:19" ht="18.399999999999999" customHeight="1" x14ac:dyDescent="0.2">
      <c r="B14" s="30"/>
      <c r="C14" s="148">
        <v>8</v>
      </c>
      <c r="D14" s="149" t="str">
        <f>IF(Stammdaten!X16="","",CONCATENATE(Stammdaten!X16,", ",Stammdaten!Z16))</f>
        <v/>
      </c>
      <c r="E14" s="140"/>
      <c r="F14" s="142"/>
      <c r="G14" s="142"/>
      <c r="H14" s="142"/>
      <c r="I14" s="142"/>
      <c r="J14" s="142"/>
      <c r="K14" s="142"/>
      <c r="L14" s="142"/>
      <c r="M14" s="142"/>
      <c r="N14" s="142"/>
      <c r="O14" s="142"/>
      <c r="P14" s="142"/>
      <c r="Q14" s="144"/>
      <c r="R14" s="145" t="str">
        <f t="shared" si="0"/>
        <v/>
      </c>
      <c r="S14" s="133"/>
    </row>
    <row r="15" spans="2:19" ht="18.399999999999999" customHeight="1" x14ac:dyDescent="0.2">
      <c r="B15" s="30"/>
      <c r="C15" s="148">
        <v>9</v>
      </c>
      <c r="D15" s="149" t="str">
        <f>IF(Stammdaten!X17="","",CONCATENATE(Stammdaten!X17,", ",Stammdaten!Z17))</f>
        <v/>
      </c>
      <c r="E15" s="140"/>
      <c r="F15" s="142"/>
      <c r="G15" s="142"/>
      <c r="H15" s="142"/>
      <c r="I15" s="142"/>
      <c r="J15" s="142"/>
      <c r="K15" s="142"/>
      <c r="L15" s="142"/>
      <c r="M15" s="142"/>
      <c r="N15" s="142"/>
      <c r="O15" s="142"/>
      <c r="P15" s="142"/>
      <c r="Q15" s="144"/>
      <c r="R15" s="145" t="str">
        <f t="shared" si="0"/>
        <v/>
      </c>
      <c r="S15" s="133"/>
    </row>
    <row r="16" spans="2:19" ht="18.399999999999999" customHeight="1" x14ac:dyDescent="0.2">
      <c r="B16" s="30"/>
      <c r="C16" s="148">
        <v>10</v>
      </c>
      <c r="D16" s="149" t="str">
        <f>IF(Stammdaten!X18="","",CONCATENATE(Stammdaten!X18,", ",Stammdaten!Z18))</f>
        <v/>
      </c>
      <c r="E16" s="140"/>
      <c r="F16" s="142"/>
      <c r="G16" s="142"/>
      <c r="H16" s="142"/>
      <c r="I16" s="142"/>
      <c r="J16" s="142"/>
      <c r="K16" s="142"/>
      <c r="L16" s="142"/>
      <c r="M16" s="142"/>
      <c r="N16" s="142"/>
      <c r="O16" s="142"/>
      <c r="P16" s="142"/>
      <c r="Q16" s="144"/>
      <c r="R16" s="145" t="str">
        <f t="shared" si="0"/>
        <v/>
      </c>
      <c r="S16" s="133"/>
    </row>
    <row r="17" spans="2:19" ht="18.399999999999999" customHeight="1" x14ac:dyDescent="0.2">
      <c r="B17" s="129"/>
      <c r="C17" s="41"/>
      <c r="D17" s="130"/>
      <c r="E17" s="130"/>
      <c r="F17" s="130"/>
      <c r="G17" s="130"/>
      <c r="H17" s="130"/>
      <c r="I17" s="130"/>
      <c r="J17" s="130"/>
      <c r="K17" s="130"/>
      <c r="L17" s="130"/>
      <c r="M17" s="130"/>
      <c r="N17" s="130"/>
      <c r="O17" s="130"/>
      <c r="P17" s="130"/>
      <c r="Q17" s="130"/>
      <c r="R17" s="130"/>
      <c r="S17" s="133"/>
    </row>
  </sheetData>
  <sheetProtection password="EB53" sheet="1" objects="1" scenarios="1"/>
  <mergeCells count="1">
    <mergeCell ref="C3:G3"/>
  </mergeCells>
  <printOptions horizontalCentered="1"/>
  <pageMargins left="0.196527777777778" right="0.196527777777778" top="0.78749999999999998" bottom="0" header="0.51180555555555496" footer="0.51180555555555496"/>
  <pageSetup paperSize="0" scale="0" firstPageNumber="0" orientation="portrait" usePrinterDefaults="0" horizontalDpi="0" verticalDpi="0" copie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O17"/>
  <sheetViews>
    <sheetView showGridLines="0" showRowColHeaders="0" zoomScaleNormal="100" workbookViewId="0">
      <selection activeCell="J3" sqref="J3"/>
    </sheetView>
  </sheetViews>
  <sheetFormatPr baseColWidth="10" defaultColWidth="9.140625" defaultRowHeight="12.75" x14ac:dyDescent="0.2"/>
  <cols>
    <col min="1" max="1" width="5.28515625" customWidth="1"/>
    <col min="2" max="2" width="2.5703125"/>
    <col min="3" max="3" width="7"/>
    <col min="4" max="4" width="34"/>
    <col min="5" max="5" width="20.7109375"/>
    <col min="6" max="6" width="11.5703125"/>
    <col min="7" max="7" width="12.42578125"/>
    <col min="8" max="9" width="11.7109375"/>
    <col min="10" max="10" width="11.5703125"/>
    <col min="11" max="11" width="11.85546875"/>
    <col min="12" max="12" width="11.140625"/>
    <col min="13" max="13" width="13.42578125"/>
    <col min="14" max="14" width="12"/>
    <col min="15" max="15" width="3"/>
    <col min="16" max="17" width="9.85546875"/>
    <col min="18" max="18" width="11.42578125"/>
    <col min="19" max="21" width="9.42578125"/>
    <col min="22" max="22" width="10"/>
    <col min="23" max="23" width="9.85546875"/>
    <col min="24" max="24" width="11.28515625"/>
    <col min="25" max="27" width="9.7109375"/>
    <col min="28" max="28" width="10"/>
    <col min="29" max="29" width="9.5703125"/>
    <col min="30" max="30" width="2.5703125"/>
    <col min="31" max="1025" width="11.7109375"/>
  </cols>
  <sheetData>
    <row r="1" spans="2:15" ht="25.5" customHeight="1" x14ac:dyDescent="0.2"/>
    <row r="2" spans="2:15" x14ac:dyDescent="0.2">
      <c r="B2" s="108"/>
      <c r="C2" s="109"/>
      <c r="D2" s="109"/>
      <c r="E2" s="109"/>
      <c r="F2" s="109"/>
      <c r="G2" s="109"/>
      <c r="H2" s="109"/>
      <c r="I2" s="109"/>
      <c r="J2" s="109"/>
      <c r="K2" s="109"/>
      <c r="L2" s="109"/>
      <c r="M2" s="109"/>
      <c r="N2" s="109"/>
      <c r="O2" s="132"/>
    </row>
    <row r="3" spans="2:15" ht="20.25" x14ac:dyDescent="0.3">
      <c r="B3" s="5"/>
      <c r="C3" s="341" t="s">
        <v>150</v>
      </c>
      <c r="D3" s="341"/>
      <c r="E3" s="341"/>
      <c r="F3" s="341"/>
      <c r="G3" s="341"/>
      <c r="H3" s="111"/>
      <c r="I3" s="113"/>
      <c r="J3" s="155">
        <f>Stammdaten!$M$3</f>
        <v>2018</v>
      </c>
      <c r="K3" s="111"/>
      <c r="L3" s="111"/>
      <c r="M3" s="113"/>
      <c r="N3" s="155">
        <f>Stammdaten!$M$3</f>
        <v>2018</v>
      </c>
      <c r="O3" s="133"/>
    </row>
    <row r="4" spans="2:15" ht="20.25" x14ac:dyDescent="0.3">
      <c r="B4" s="5"/>
      <c r="C4" s="6"/>
      <c r="D4" s="115"/>
      <c r="E4" s="4"/>
      <c r="F4" s="61"/>
      <c r="G4" s="61"/>
      <c r="H4" s="61"/>
      <c r="I4" s="61"/>
      <c r="J4" s="61"/>
      <c r="K4" s="61"/>
      <c r="L4" s="61"/>
      <c r="M4" s="61"/>
      <c r="N4" s="61"/>
      <c r="O4" s="133"/>
    </row>
    <row r="5" spans="2:15" ht="20.100000000000001" customHeight="1" x14ac:dyDescent="0.2">
      <c r="B5" s="5"/>
      <c r="C5" s="6"/>
      <c r="D5" s="6"/>
      <c r="E5" s="6"/>
      <c r="F5" s="6"/>
      <c r="G5" s="6"/>
      <c r="H5" s="6"/>
      <c r="I5" s="6"/>
      <c r="J5" s="6"/>
      <c r="K5" s="6"/>
      <c r="L5" s="6"/>
      <c r="M5" s="6"/>
      <c r="N5" s="6"/>
      <c r="O5" s="133"/>
    </row>
    <row r="6" spans="2:15" ht="30" customHeight="1" x14ac:dyDescent="0.25">
      <c r="B6" s="5"/>
      <c r="C6" s="2" t="s">
        <v>7</v>
      </c>
      <c r="D6" s="2" t="s">
        <v>92</v>
      </c>
      <c r="E6" s="2" t="s">
        <v>113</v>
      </c>
      <c r="F6" s="344" t="s">
        <v>151</v>
      </c>
      <c r="G6" s="344"/>
      <c r="H6" s="2" t="s">
        <v>114</v>
      </c>
      <c r="I6" s="2" t="s">
        <v>96</v>
      </c>
      <c r="J6" s="2" t="s">
        <v>114</v>
      </c>
      <c r="K6" s="2" t="s">
        <v>96</v>
      </c>
      <c r="L6" s="2" t="s">
        <v>114</v>
      </c>
      <c r="M6" s="119" t="s">
        <v>96</v>
      </c>
      <c r="N6" s="120" t="s">
        <v>118</v>
      </c>
      <c r="O6" s="133"/>
    </row>
    <row r="7" spans="2:15" ht="18.399999999999999" customHeight="1" x14ac:dyDescent="0.2">
      <c r="B7" s="5"/>
      <c r="C7" s="148">
        <v>1</v>
      </c>
      <c r="D7" s="149" t="str">
        <f>IF(Stammdaten!X9="","",CONCATENATE(Stammdaten!X9,", ",Stammdaten!Z9))</f>
        <v>Im Dümpel, Stenkelfeld</v>
      </c>
      <c r="E7" s="140" t="s">
        <v>152</v>
      </c>
      <c r="F7" s="343" t="s">
        <v>153</v>
      </c>
      <c r="G7" s="343"/>
      <c r="H7" s="355">
        <v>43434</v>
      </c>
      <c r="I7" s="142">
        <v>15</v>
      </c>
      <c r="J7" s="355"/>
      <c r="K7" s="142"/>
      <c r="L7" s="355"/>
      <c r="M7" s="144"/>
      <c r="N7" s="145">
        <f t="shared" ref="N7:N16" si="0">IF(D7="","",I7+K7+M7)</f>
        <v>15</v>
      </c>
      <c r="O7" s="133"/>
    </row>
    <row r="8" spans="2:15" ht="18.399999999999999" customHeight="1" x14ac:dyDescent="0.2">
      <c r="B8" s="5"/>
      <c r="C8" s="148">
        <v>2</v>
      </c>
      <c r="D8" s="149" t="str">
        <f>IF(Stammdaten!X10="","",CONCATENATE(Stammdaten!X10,", ",Stammdaten!Z10))</f>
        <v/>
      </c>
      <c r="E8" s="140"/>
      <c r="F8" s="343"/>
      <c r="G8" s="343"/>
      <c r="H8" s="355"/>
      <c r="I8" s="142"/>
      <c r="J8" s="355"/>
      <c r="K8" s="142"/>
      <c r="L8" s="355"/>
      <c r="M8" s="144"/>
      <c r="N8" s="145" t="str">
        <f t="shared" si="0"/>
        <v/>
      </c>
      <c r="O8" s="133"/>
    </row>
    <row r="9" spans="2:15" ht="18.399999999999999" customHeight="1" x14ac:dyDescent="0.2">
      <c r="B9" s="30"/>
      <c r="C9" s="148">
        <v>3</v>
      </c>
      <c r="D9" s="149" t="str">
        <f>IF(Stammdaten!X11="","",CONCATENATE(Stammdaten!X11,", ",Stammdaten!Z11))</f>
        <v/>
      </c>
      <c r="E9" s="140"/>
      <c r="F9" s="343"/>
      <c r="G9" s="343"/>
      <c r="H9" s="355"/>
      <c r="I9" s="142"/>
      <c r="J9" s="355"/>
      <c r="K9" s="142"/>
      <c r="L9" s="355"/>
      <c r="M9" s="144"/>
      <c r="N9" s="145" t="str">
        <f t="shared" si="0"/>
        <v/>
      </c>
      <c r="O9" s="133"/>
    </row>
    <row r="10" spans="2:15" ht="18.399999999999999" customHeight="1" x14ac:dyDescent="0.2">
      <c r="B10" s="30"/>
      <c r="C10" s="148">
        <v>4</v>
      </c>
      <c r="D10" s="149" t="str">
        <f>IF(Stammdaten!X12="","",CONCATENATE(Stammdaten!X12,", ",Stammdaten!Z12))</f>
        <v/>
      </c>
      <c r="E10" s="140"/>
      <c r="F10" s="343"/>
      <c r="G10" s="343"/>
      <c r="H10" s="355"/>
      <c r="I10" s="142"/>
      <c r="J10" s="355"/>
      <c r="K10" s="142"/>
      <c r="L10" s="355"/>
      <c r="M10" s="144"/>
      <c r="N10" s="145" t="str">
        <f t="shared" si="0"/>
        <v/>
      </c>
      <c r="O10" s="133"/>
    </row>
    <row r="11" spans="2:15" ht="18.399999999999999" customHeight="1" x14ac:dyDescent="0.2">
      <c r="B11" s="30"/>
      <c r="C11" s="148">
        <v>5</v>
      </c>
      <c r="D11" s="149" t="str">
        <f>IF(Stammdaten!X13="","",CONCATENATE(Stammdaten!X13,", ",Stammdaten!Z13))</f>
        <v/>
      </c>
      <c r="E11" s="140"/>
      <c r="F11" s="343"/>
      <c r="G11" s="343"/>
      <c r="H11" s="355"/>
      <c r="I11" s="142"/>
      <c r="J11" s="355"/>
      <c r="K11" s="142"/>
      <c r="L11" s="355"/>
      <c r="M11" s="144"/>
      <c r="N11" s="145" t="str">
        <f t="shared" si="0"/>
        <v/>
      </c>
      <c r="O11" s="133"/>
    </row>
    <row r="12" spans="2:15" ht="18.399999999999999" customHeight="1" x14ac:dyDescent="0.2">
      <c r="B12" s="30"/>
      <c r="C12" s="148">
        <v>6</v>
      </c>
      <c r="D12" s="149" t="str">
        <f>IF(Stammdaten!X14="","",CONCATENATE(Stammdaten!X14,", ",Stammdaten!Z14))</f>
        <v/>
      </c>
      <c r="E12" s="140"/>
      <c r="F12" s="343"/>
      <c r="G12" s="343"/>
      <c r="H12" s="355"/>
      <c r="I12" s="142"/>
      <c r="J12" s="355"/>
      <c r="K12" s="142"/>
      <c r="L12" s="355"/>
      <c r="M12" s="144"/>
      <c r="N12" s="145" t="str">
        <f t="shared" si="0"/>
        <v/>
      </c>
      <c r="O12" s="133"/>
    </row>
    <row r="13" spans="2:15" ht="18.399999999999999" customHeight="1" x14ac:dyDescent="0.2">
      <c r="B13" s="30"/>
      <c r="C13" s="148">
        <v>7</v>
      </c>
      <c r="D13" s="149" t="str">
        <f>IF(Stammdaten!X15="","",CONCATENATE(Stammdaten!X15,", ",Stammdaten!Z15))</f>
        <v/>
      </c>
      <c r="E13" s="140"/>
      <c r="F13" s="343"/>
      <c r="G13" s="343"/>
      <c r="H13" s="355"/>
      <c r="I13" s="142"/>
      <c r="J13" s="355"/>
      <c r="K13" s="142"/>
      <c r="L13" s="355"/>
      <c r="M13" s="144"/>
      <c r="N13" s="145" t="str">
        <f t="shared" si="0"/>
        <v/>
      </c>
      <c r="O13" s="133"/>
    </row>
    <row r="14" spans="2:15" ht="18.399999999999999" customHeight="1" x14ac:dyDescent="0.2">
      <c r="B14" s="30"/>
      <c r="C14" s="148">
        <v>8</v>
      </c>
      <c r="D14" s="149" t="str">
        <f>IF(Stammdaten!X16="","",CONCATENATE(Stammdaten!X16,", ",Stammdaten!Z16))</f>
        <v/>
      </c>
      <c r="E14" s="140"/>
      <c r="F14" s="343"/>
      <c r="G14" s="343"/>
      <c r="H14" s="355"/>
      <c r="I14" s="142"/>
      <c r="J14" s="355"/>
      <c r="K14" s="142"/>
      <c r="L14" s="355"/>
      <c r="M14" s="144"/>
      <c r="N14" s="145" t="str">
        <f t="shared" si="0"/>
        <v/>
      </c>
      <c r="O14" s="133"/>
    </row>
    <row r="15" spans="2:15" ht="18.399999999999999" customHeight="1" x14ac:dyDescent="0.2">
      <c r="B15" s="30"/>
      <c r="C15" s="148">
        <v>9</v>
      </c>
      <c r="D15" s="149" t="str">
        <f>IF(Stammdaten!X17="","",CONCATENATE(Stammdaten!X17,", ",Stammdaten!Z17))</f>
        <v/>
      </c>
      <c r="E15" s="140"/>
      <c r="F15" s="343"/>
      <c r="G15" s="343"/>
      <c r="H15" s="355"/>
      <c r="I15" s="142"/>
      <c r="J15" s="355"/>
      <c r="K15" s="142"/>
      <c r="L15" s="355"/>
      <c r="M15" s="144"/>
      <c r="N15" s="145" t="str">
        <f t="shared" si="0"/>
        <v/>
      </c>
      <c r="O15" s="133"/>
    </row>
    <row r="16" spans="2:15" ht="18.399999999999999" customHeight="1" x14ac:dyDescent="0.2">
      <c r="B16" s="30"/>
      <c r="C16" s="148">
        <v>10</v>
      </c>
      <c r="D16" s="149" t="str">
        <f>IF(Stammdaten!X18="","",CONCATENATE(Stammdaten!X18,", ",Stammdaten!Z18))</f>
        <v/>
      </c>
      <c r="E16" s="140"/>
      <c r="F16" s="343"/>
      <c r="G16" s="343"/>
      <c r="H16" s="355"/>
      <c r="I16" s="142"/>
      <c r="J16" s="355"/>
      <c r="K16" s="142"/>
      <c r="L16" s="355"/>
      <c r="M16" s="144"/>
      <c r="N16" s="145" t="str">
        <f t="shared" si="0"/>
        <v/>
      </c>
      <c r="O16" s="133"/>
    </row>
    <row r="17" spans="2:15" ht="18.399999999999999" customHeight="1" x14ac:dyDescent="0.2">
      <c r="B17" s="129"/>
      <c r="C17" s="41"/>
      <c r="D17" s="130"/>
      <c r="E17" s="130"/>
      <c r="F17" s="130"/>
      <c r="G17" s="130"/>
      <c r="H17" s="130"/>
      <c r="I17" s="130"/>
      <c r="J17" s="130"/>
      <c r="K17" s="130"/>
      <c r="L17" s="130"/>
      <c r="M17" s="130"/>
      <c r="N17" s="130"/>
      <c r="O17" s="147"/>
    </row>
  </sheetData>
  <sheetProtection algorithmName="SHA-512" hashValue="t4537mDN0PdTbIiXclO69XU89vCF7bXfKTkhMrQxeYo3HqPTkNVOATw05WTesmi1EFUC6SAvgUs0uZp/mtSiJQ==" saltValue="oqwj7zt9NwNN/vMcuuc47w==" spinCount="100000" sheet="1" objects="1" scenarios="1"/>
  <mergeCells count="12">
    <mergeCell ref="C3:G3"/>
    <mergeCell ref="F6:G6"/>
    <mergeCell ref="F7:G7"/>
    <mergeCell ref="F8:G8"/>
    <mergeCell ref="F9:G9"/>
    <mergeCell ref="F15:G15"/>
    <mergeCell ref="F16:G16"/>
    <mergeCell ref="F10:G10"/>
    <mergeCell ref="F11:G11"/>
    <mergeCell ref="F12:G12"/>
    <mergeCell ref="F13:G13"/>
    <mergeCell ref="F14:G14"/>
  </mergeCells>
  <printOptions horizontalCentered="1"/>
  <pageMargins left="0.196527777777778" right="0.196527777777778" top="0.78749999999999998" bottom="0" header="0.51180555555555496" footer="0.51180555555555496"/>
  <pageSetup paperSize="0" scale="0" firstPageNumber="0" fitToHeight="0" orientation="portrait" usePrinterDefaults="0" horizontalDpi="0" verticalDpi="0" copie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O69"/>
  <sheetViews>
    <sheetView showGridLines="0" showRowColHeaders="0" zoomScaleNormal="100" workbookViewId="0">
      <selection activeCell="P26" sqref="P26"/>
    </sheetView>
  </sheetViews>
  <sheetFormatPr baseColWidth="10" defaultColWidth="9.140625" defaultRowHeight="12.75" x14ac:dyDescent="0.2"/>
  <cols>
    <col min="1" max="1" width="5" customWidth="1"/>
    <col min="2" max="2" width="2.5703125"/>
    <col min="3" max="3" width="8.85546875"/>
    <col min="4" max="4" width="7.5703125"/>
    <col min="5" max="5" width="34" customWidth="1"/>
    <col min="6" max="6" width="13.42578125"/>
    <col min="7" max="7" width="0" hidden="1"/>
    <col min="8" max="8" width="11.7109375"/>
    <col min="9" max="9" width="13"/>
    <col min="10" max="10" width="11.5703125"/>
    <col min="11" max="11" width="12.42578125"/>
    <col min="12" max="12" width="12"/>
    <col min="13" max="13" width="3"/>
    <col min="14" max="15" width="9.85546875"/>
    <col min="16" max="16" width="11.42578125"/>
    <col min="17" max="19" width="9.42578125"/>
    <col min="20" max="20" width="10"/>
    <col min="21" max="21" width="9.85546875"/>
    <col min="22" max="22" width="11.28515625"/>
    <col min="23" max="25" width="9.7109375"/>
    <col min="26" max="26" width="10"/>
    <col min="27" max="27" width="9.5703125"/>
    <col min="28" max="28" width="2.5703125"/>
    <col min="29" max="1025" width="11.7109375"/>
  </cols>
  <sheetData>
    <row r="1" spans="2:13" ht="26.25" customHeight="1" x14ac:dyDescent="0.2"/>
    <row r="2" spans="2:13" x14ac:dyDescent="0.2">
      <c r="B2" s="108"/>
      <c r="C2" s="109"/>
      <c r="D2" s="109"/>
      <c r="E2" s="109"/>
      <c r="F2" s="109"/>
      <c r="G2" s="109"/>
      <c r="H2" s="109"/>
      <c r="I2" s="109"/>
      <c r="J2" s="109"/>
      <c r="K2" s="109"/>
      <c r="L2" s="109"/>
      <c r="M2" s="132"/>
    </row>
    <row r="3" spans="2:13" ht="20.25" x14ac:dyDescent="0.3">
      <c r="B3" s="5"/>
      <c r="C3" s="341" t="s">
        <v>154</v>
      </c>
      <c r="D3" s="341"/>
      <c r="E3" s="341"/>
      <c r="F3" s="341"/>
      <c r="G3" s="341"/>
      <c r="H3" s="111"/>
      <c r="I3" s="113"/>
      <c r="J3" s="113"/>
      <c r="K3" s="155">
        <f>Stammdaten!$M$3</f>
        <v>2018</v>
      </c>
      <c r="L3" s="113"/>
      <c r="M3" s="133"/>
    </row>
    <row r="4" spans="2:13" ht="20.25" x14ac:dyDescent="0.3">
      <c r="B4" s="5"/>
      <c r="C4" s="6"/>
      <c r="D4" s="115"/>
      <c r="E4" s="4"/>
      <c r="F4" s="61"/>
      <c r="G4" s="61"/>
      <c r="H4" s="61"/>
      <c r="I4" s="61"/>
      <c r="J4" s="61"/>
      <c r="K4" s="61"/>
      <c r="L4" s="61"/>
      <c r="M4" s="133"/>
    </row>
    <row r="5" spans="2:13" x14ac:dyDescent="0.2">
      <c r="B5" s="5"/>
      <c r="C5" s="6"/>
      <c r="D5" s="6"/>
      <c r="E5" s="6"/>
      <c r="F5" s="6"/>
      <c r="G5" s="6"/>
      <c r="H5" s="6"/>
      <c r="I5" s="6"/>
      <c r="J5" s="6"/>
      <c r="K5" s="6"/>
      <c r="L5" s="6"/>
      <c r="M5" s="133"/>
    </row>
    <row r="6" spans="2:13" ht="30" x14ac:dyDescent="0.25">
      <c r="B6" s="5"/>
      <c r="C6" s="2" t="s">
        <v>155</v>
      </c>
      <c r="D6" s="2" t="s">
        <v>85</v>
      </c>
      <c r="E6" s="2" t="s">
        <v>6</v>
      </c>
      <c r="F6" s="2" t="s">
        <v>156</v>
      </c>
      <c r="G6" s="43"/>
      <c r="H6" s="2" t="s">
        <v>114</v>
      </c>
      <c r="I6" s="2" t="s">
        <v>116</v>
      </c>
      <c r="J6" s="2" t="s">
        <v>114</v>
      </c>
      <c r="K6" s="2" t="s">
        <v>116</v>
      </c>
      <c r="L6" s="120" t="s">
        <v>157</v>
      </c>
      <c r="M6" s="133"/>
    </row>
    <row r="7" spans="2:13" ht="15.75" customHeight="1" x14ac:dyDescent="0.25">
      <c r="B7" s="5"/>
      <c r="C7" s="148">
        <f>Stammdaten!C9</f>
        <v>1</v>
      </c>
      <c r="D7" s="156">
        <f>IF(Stammdaten!D9="","",Stammdaten!D9)</f>
        <v>1</v>
      </c>
      <c r="E7" s="157" t="str">
        <f>IF(Stammdaten!E9="","",Stammdaten!E9)</f>
        <v>yxyz</v>
      </c>
      <c r="F7" s="1"/>
      <c r="G7" s="158"/>
      <c r="H7" s="355"/>
      <c r="I7" s="142"/>
      <c r="J7" s="355"/>
      <c r="K7" s="142"/>
      <c r="L7" s="145">
        <f t="shared" ref="L7:L26" si="0">IF(D7="","",I7+K7)</f>
        <v>0</v>
      </c>
      <c r="M7" s="133"/>
    </row>
    <row r="8" spans="2:13" ht="15.75" customHeight="1" x14ac:dyDescent="0.25">
      <c r="B8" s="5"/>
      <c r="C8" s="148">
        <f>Stammdaten!C10</f>
        <v>2</v>
      </c>
      <c r="D8" s="156">
        <f>IF(Stammdaten!D10="","",Stammdaten!D10)</f>
        <v>1</v>
      </c>
      <c r="E8" s="157" t="str">
        <f>IF(Stammdaten!E10="","",Stammdaten!E10)</f>
        <v>zylk</v>
      </c>
      <c r="F8" s="1"/>
      <c r="G8" s="158"/>
      <c r="H8" s="355"/>
      <c r="I8" s="142"/>
      <c r="J8" s="355"/>
      <c r="K8" s="142"/>
      <c r="L8" s="145">
        <f t="shared" si="0"/>
        <v>0</v>
      </c>
      <c r="M8" s="133"/>
    </row>
    <row r="9" spans="2:13" ht="15.75" customHeight="1" x14ac:dyDescent="0.25">
      <c r="B9" s="30"/>
      <c r="C9" s="148">
        <f>Stammdaten!C11</f>
        <v>3</v>
      </c>
      <c r="D9" s="156">
        <f>IF(Stammdaten!D11="","",Stammdaten!D11)</f>
        <v>1</v>
      </c>
      <c r="E9" s="157" t="str">
        <f>IF(Stammdaten!E11="","",Stammdaten!E11)</f>
        <v>lkdl</v>
      </c>
      <c r="F9" s="1"/>
      <c r="G9" s="158"/>
      <c r="H9" s="355"/>
      <c r="I9" s="142"/>
      <c r="J9" s="355"/>
      <c r="K9" s="142"/>
      <c r="L9" s="145">
        <f t="shared" si="0"/>
        <v>0</v>
      </c>
      <c r="M9" s="133"/>
    </row>
    <row r="10" spans="2:13" ht="15.75" customHeight="1" x14ac:dyDescent="0.25">
      <c r="B10" s="30"/>
      <c r="C10" s="148">
        <f>Stammdaten!C12</f>
        <v>4</v>
      </c>
      <c r="D10" s="156">
        <f>IF(Stammdaten!D12="","",Stammdaten!D12)</f>
        <v>1</v>
      </c>
      <c r="E10" s="157" t="str">
        <f>IF(Stammdaten!E12="","",Stammdaten!E12)</f>
        <v>oldks</v>
      </c>
      <c r="F10" s="1"/>
      <c r="G10" s="158"/>
      <c r="H10" s="355"/>
      <c r="I10" s="142"/>
      <c r="J10" s="355"/>
      <c r="K10" s="142"/>
      <c r="L10" s="145">
        <f t="shared" si="0"/>
        <v>0</v>
      </c>
      <c r="M10" s="133"/>
    </row>
    <row r="11" spans="2:13" ht="15.75" customHeight="1" x14ac:dyDescent="0.25">
      <c r="B11" s="30"/>
      <c r="C11" s="148">
        <f>Stammdaten!C13</f>
        <v>5</v>
      </c>
      <c r="D11" s="156" t="str">
        <f>IF(Stammdaten!D13="","",Stammdaten!D13)</f>
        <v/>
      </c>
      <c r="E11" s="157" t="str">
        <f>IF(Stammdaten!E13="","",Stammdaten!E13)</f>
        <v/>
      </c>
      <c r="F11" s="1"/>
      <c r="G11" s="158"/>
      <c r="H11" s="355"/>
      <c r="I11" s="142"/>
      <c r="J11" s="355"/>
      <c r="K11" s="142"/>
      <c r="L11" s="145" t="str">
        <f t="shared" si="0"/>
        <v/>
      </c>
      <c r="M11" s="133"/>
    </row>
    <row r="12" spans="2:13" ht="15.75" customHeight="1" x14ac:dyDescent="0.25">
      <c r="B12" s="30"/>
      <c r="C12" s="148">
        <f>Stammdaten!C14</f>
        <v>6</v>
      </c>
      <c r="D12" s="156" t="str">
        <f>IF(Stammdaten!D14="","",Stammdaten!D14)</f>
        <v/>
      </c>
      <c r="E12" s="157" t="str">
        <f>IF(Stammdaten!E14="","",Stammdaten!E14)</f>
        <v/>
      </c>
      <c r="F12" s="1"/>
      <c r="G12" s="158"/>
      <c r="H12" s="355"/>
      <c r="I12" s="142"/>
      <c r="J12" s="355"/>
      <c r="K12" s="142"/>
      <c r="L12" s="145" t="str">
        <f t="shared" si="0"/>
        <v/>
      </c>
      <c r="M12" s="133"/>
    </row>
    <row r="13" spans="2:13" ht="15.75" customHeight="1" x14ac:dyDescent="0.25">
      <c r="B13" s="30"/>
      <c r="C13" s="148">
        <f>Stammdaten!C15</f>
        <v>7</v>
      </c>
      <c r="D13" s="156" t="str">
        <f>IF(Stammdaten!D15="","",Stammdaten!D15)</f>
        <v/>
      </c>
      <c r="E13" s="157" t="str">
        <f>IF(Stammdaten!E15="","",Stammdaten!E15)</f>
        <v/>
      </c>
      <c r="F13" s="1"/>
      <c r="G13" s="158"/>
      <c r="H13" s="355"/>
      <c r="I13" s="142"/>
      <c r="J13" s="355"/>
      <c r="K13" s="142"/>
      <c r="L13" s="145" t="str">
        <f t="shared" si="0"/>
        <v/>
      </c>
      <c r="M13" s="133"/>
    </row>
    <row r="14" spans="2:13" ht="15.75" customHeight="1" x14ac:dyDescent="0.25">
      <c r="B14" s="30"/>
      <c r="C14" s="148">
        <f>Stammdaten!C16</f>
        <v>8</v>
      </c>
      <c r="D14" s="156" t="str">
        <f>IF(Stammdaten!D16="","",Stammdaten!D16)</f>
        <v/>
      </c>
      <c r="E14" s="157" t="str">
        <f>IF(Stammdaten!E16="","",Stammdaten!E16)</f>
        <v/>
      </c>
      <c r="F14" s="1"/>
      <c r="G14" s="158"/>
      <c r="H14" s="355"/>
      <c r="I14" s="142"/>
      <c r="J14" s="355"/>
      <c r="K14" s="142"/>
      <c r="L14" s="145" t="str">
        <f t="shared" si="0"/>
        <v/>
      </c>
      <c r="M14" s="133"/>
    </row>
    <row r="15" spans="2:13" ht="15.75" customHeight="1" x14ac:dyDescent="0.25">
      <c r="B15" s="30"/>
      <c r="C15" s="148">
        <f>Stammdaten!C17</f>
        <v>9</v>
      </c>
      <c r="D15" s="156" t="str">
        <f>IF(Stammdaten!D17="","",Stammdaten!D17)</f>
        <v/>
      </c>
      <c r="E15" s="157" t="str">
        <f>IF(Stammdaten!E17="","",Stammdaten!E17)</f>
        <v/>
      </c>
      <c r="F15" s="1"/>
      <c r="G15" s="158"/>
      <c r="H15" s="355"/>
      <c r="I15" s="142"/>
      <c r="J15" s="355"/>
      <c r="K15" s="142"/>
      <c r="L15" s="145" t="str">
        <f t="shared" si="0"/>
        <v/>
      </c>
      <c r="M15" s="133"/>
    </row>
    <row r="16" spans="2:13" ht="15.75" customHeight="1" x14ac:dyDescent="0.25">
      <c r="B16" s="30"/>
      <c r="C16" s="148">
        <f>Stammdaten!C18</f>
        <v>10</v>
      </c>
      <c r="D16" s="156" t="str">
        <f>IF(Stammdaten!D18="","",Stammdaten!D18)</f>
        <v/>
      </c>
      <c r="E16" s="157" t="str">
        <f>IF(Stammdaten!E18="","",Stammdaten!E18)</f>
        <v/>
      </c>
      <c r="F16" s="1"/>
      <c r="G16" s="158"/>
      <c r="H16" s="355"/>
      <c r="I16" s="142"/>
      <c r="J16" s="355"/>
      <c r="K16" s="142"/>
      <c r="L16" s="145" t="str">
        <f t="shared" si="0"/>
        <v/>
      </c>
      <c r="M16" s="133"/>
    </row>
    <row r="17" spans="2:13" ht="15.75" customHeight="1" x14ac:dyDescent="0.25">
      <c r="B17" s="5"/>
      <c r="C17" s="148">
        <f>Stammdaten!C19</f>
        <v>11</v>
      </c>
      <c r="D17" s="156" t="str">
        <f>IF(Stammdaten!D19="","",Stammdaten!D19)</f>
        <v/>
      </c>
      <c r="E17" s="157" t="str">
        <f>IF(Stammdaten!E19="","",Stammdaten!E19)</f>
        <v/>
      </c>
      <c r="F17" s="1"/>
      <c r="G17" s="158"/>
      <c r="H17" s="355"/>
      <c r="I17" s="142"/>
      <c r="J17" s="355"/>
      <c r="K17" s="142"/>
      <c r="L17" s="145" t="str">
        <f t="shared" si="0"/>
        <v/>
      </c>
      <c r="M17" s="133"/>
    </row>
    <row r="18" spans="2:13" ht="15.75" customHeight="1" x14ac:dyDescent="0.25">
      <c r="B18" s="5"/>
      <c r="C18" s="148">
        <f>Stammdaten!C20</f>
        <v>12</v>
      </c>
      <c r="D18" s="156" t="str">
        <f>IF(Stammdaten!D20="","",Stammdaten!D20)</f>
        <v/>
      </c>
      <c r="E18" s="157" t="str">
        <f>IF(Stammdaten!E20="","",Stammdaten!E20)</f>
        <v/>
      </c>
      <c r="F18" s="1"/>
      <c r="G18" s="158"/>
      <c r="H18" s="355"/>
      <c r="I18" s="142"/>
      <c r="J18" s="355"/>
      <c r="K18" s="142"/>
      <c r="L18" s="145" t="str">
        <f t="shared" si="0"/>
        <v/>
      </c>
      <c r="M18" s="133"/>
    </row>
    <row r="19" spans="2:13" ht="15.75" customHeight="1" x14ac:dyDescent="0.25">
      <c r="B19" s="30"/>
      <c r="C19" s="148">
        <f>Stammdaten!C21</f>
        <v>13</v>
      </c>
      <c r="D19" s="156" t="str">
        <f>IF(Stammdaten!D21="","",Stammdaten!D21)</f>
        <v/>
      </c>
      <c r="E19" s="157" t="str">
        <f>IF(Stammdaten!E21="","",Stammdaten!E21)</f>
        <v/>
      </c>
      <c r="F19" s="1"/>
      <c r="G19" s="158"/>
      <c r="H19" s="355"/>
      <c r="I19" s="142"/>
      <c r="J19" s="355"/>
      <c r="K19" s="142"/>
      <c r="L19" s="145" t="str">
        <f t="shared" si="0"/>
        <v/>
      </c>
      <c r="M19" s="133"/>
    </row>
    <row r="20" spans="2:13" ht="15.75" customHeight="1" x14ac:dyDescent="0.25">
      <c r="B20" s="30"/>
      <c r="C20" s="148">
        <f>Stammdaten!C22</f>
        <v>14</v>
      </c>
      <c r="D20" s="156" t="str">
        <f>IF(Stammdaten!D22="","",Stammdaten!D22)</f>
        <v/>
      </c>
      <c r="E20" s="157" t="str">
        <f>IF(Stammdaten!E22="","",Stammdaten!E22)</f>
        <v/>
      </c>
      <c r="F20" s="1"/>
      <c r="G20" s="158"/>
      <c r="H20" s="355"/>
      <c r="I20" s="142"/>
      <c r="J20" s="355"/>
      <c r="K20" s="142"/>
      <c r="L20" s="145" t="str">
        <f t="shared" si="0"/>
        <v/>
      </c>
      <c r="M20" s="133"/>
    </row>
    <row r="21" spans="2:13" ht="15.75" customHeight="1" x14ac:dyDescent="0.25">
      <c r="B21" s="30"/>
      <c r="C21" s="148">
        <f>Stammdaten!C23</f>
        <v>15</v>
      </c>
      <c r="D21" s="156" t="str">
        <f>IF(Stammdaten!D23="","",Stammdaten!D23)</f>
        <v/>
      </c>
      <c r="E21" s="157" t="str">
        <f>IF(Stammdaten!E23="","",Stammdaten!E23)</f>
        <v/>
      </c>
      <c r="F21" s="1"/>
      <c r="G21" s="158"/>
      <c r="H21" s="355"/>
      <c r="I21" s="142"/>
      <c r="J21" s="355"/>
      <c r="K21" s="142"/>
      <c r="L21" s="145" t="str">
        <f t="shared" si="0"/>
        <v/>
      </c>
      <c r="M21" s="133"/>
    </row>
    <row r="22" spans="2:13" ht="15.75" customHeight="1" x14ac:dyDescent="0.25">
      <c r="B22" s="30"/>
      <c r="C22" s="148">
        <f>Stammdaten!C24</f>
        <v>16</v>
      </c>
      <c r="D22" s="156" t="str">
        <f>IF(Stammdaten!D24="","",Stammdaten!D24)</f>
        <v/>
      </c>
      <c r="E22" s="157" t="str">
        <f>IF(Stammdaten!E24="","",Stammdaten!E24)</f>
        <v/>
      </c>
      <c r="F22" s="1"/>
      <c r="G22" s="158"/>
      <c r="H22" s="355"/>
      <c r="I22" s="142"/>
      <c r="J22" s="355"/>
      <c r="K22" s="142"/>
      <c r="L22" s="145" t="str">
        <f t="shared" si="0"/>
        <v/>
      </c>
      <c r="M22" s="133"/>
    </row>
    <row r="23" spans="2:13" ht="15.75" customHeight="1" x14ac:dyDescent="0.25">
      <c r="B23" s="30"/>
      <c r="C23" s="148">
        <f>Stammdaten!C25</f>
        <v>17</v>
      </c>
      <c r="D23" s="156" t="str">
        <f>IF(Stammdaten!D25="","",Stammdaten!D25)</f>
        <v/>
      </c>
      <c r="E23" s="157" t="str">
        <f>IF(Stammdaten!E25="","",Stammdaten!E25)</f>
        <v/>
      </c>
      <c r="F23" s="1"/>
      <c r="G23" s="158"/>
      <c r="H23" s="355"/>
      <c r="I23" s="142"/>
      <c r="J23" s="355"/>
      <c r="K23" s="142"/>
      <c r="L23" s="145" t="str">
        <f t="shared" si="0"/>
        <v/>
      </c>
      <c r="M23" s="133"/>
    </row>
    <row r="24" spans="2:13" ht="15.75" customHeight="1" x14ac:dyDescent="0.25">
      <c r="B24" s="30"/>
      <c r="C24" s="148">
        <f>Stammdaten!C26</f>
        <v>18</v>
      </c>
      <c r="D24" s="156" t="str">
        <f>IF(Stammdaten!D26="","",Stammdaten!D26)</f>
        <v/>
      </c>
      <c r="E24" s="157" t="str">
        <f>IF(Stammdaten!E26="","",Stammdaten!E26)</f>
        <v/>
      </c>
      <c r="F24" s="1"/>
      <c r="G24" s="158"/>
      <c r="H24" s="355"/>
      <c r="I24" s="142"/>
      <c r="J24" s="355"/>
      <c r="K24" s="142"/>
      <c r="L24" s="145" t="str">
        <f t="shared" si="0"/>
        <v/>
      </c>
      <c r="M24" s="133"/>
    </row>
    <row r="25" spans="2:13" ht="15.75" customHeight="1" x14ac:dyDescent="0.25">
      <c r="B25" s="30"/>
      <c r="C25" s="148">
        <f>Stammdaten!C27</f>
        <v>19</v>
      </c>
      <c r="D25" s="156" t="str">
        <f>IF(Stammdaten!D27="","",Stammdaten!D27)</f>
        <v/>
      </c>
      <c r="E25" s="157" t="str">
        <f>IF(Stammdaten!E27="","",Stammdaten!E27)</f>
        <v/>
      </c>
      <c r="F25" s="1"/>
      <c r="G25" s="158"/>
      <c r="H25" s="355"/>
      <c r="I25" s="142"/>
      <c r="J25" s="355"/>
      <c r="K25" s="142"/>
      <c r="L25" s="145" t="str">
        <f t="shared" si="0"/>
        <v/>
      </c>
      <c r="M25" s="133"/>
    </row>
    <row r="26" spans="2:13" ht="15.75" customHeight="1" x14ac:dyDescent="0.25">
      <c r="B26" s="30"/>
      <c r="C26" s="148">
        <f>Stammdaten!C28</f>
        <v>20</v>
      </c>
      <c r="D26" s="156" t="str">
        <f>IF(Stammdaten!D28="","",Stammdaten!D28)</f>
        <v/>
      </c>
      <c r="E26" s="157" t="str">
        <f>IF(Stammdaten!E28="","",Stammdaten!E28)</f>
        <v/>
      </c>
      <c r="F26" s="1"/>
      <c r="G26" s="158"/>
      <c r="H26" s="355"/>
      <c r="I26" s="142"/>
      <c r="J26" s="355"/>
      <c r="K26" s="142"/>
      <c r="L26" s="145" t="str">
        <f t="shared" si="0"/>
        <v/>
      </c>
      <c r="M26" s="133"/>
    </row>
    <row r="27" spans="2:13" ht="15.75" customHeight="1" x14ac:dyDescent="0.2">
      <c r="B27" s="129"/>
      <c r="C27" s="41"/>
      <c r="D27" s="130"/>
      <c r="E27" s="130"/>
      <c r="F27" s="130"/>
      <c r="G27" s="130"/>
      <c r="H27" s="130"/>
      <c r="I27" s="130"/>
      <c r="J27" s="130"/>
      <c r="K27" s="130"/>
      <c r="L27" s="130"/>
      <c r="M27" s="147"/>
    </row>
    <row r="40" ht="13.15" hidden="1" customHeight="1" x14ac:dyDescent="0.2"/>
    <row r="41" ht="13.15" hidden="1" customHeight="1" x14ac:dyDescent="0.2"/>
    <row r="42" ht="13.15" hidden="1" customHeight="1" x14ac:dyDescent="0.2"/>
    <row r="43" ht="13.15" hidden="1" customHeight="1" x14ac:dyDescent="0.2"/>
    <row r="44" ht="13.15" hidden="1" customHeight="1" x14ac:dyDescent="0.2"/>
    <row r="45" ht="13.15" hidden="1" customHeight="1" x14ac:dyDescent="0.2"/>
    <row r="46" ht="13.15" hidden="1" customHeight="1" x14ac:dyDescent="0.2"/>
    <row r="47" ht="13.15" hidden="1" customHeight="1" x14ac:dyDescent="0.2"/>
    <row r="48" ht="13.15" hidden="1" customHeight="1" x14ac:dyDescent="0.2"/>
    <row r="49" spans="4:15" ht="13.15" hidden="1" customHeight="1" x14ac:dyDescent="0.2">
      <c r="H49" t="s">
        <v>158</v>
      </c>
    </row>
    <row r="50" spans="4:15" ht="13.15" hidden="1" customHeight="1" x14ac:dyDescent="0.2">
      <c r="E50">
        <f t="shared" ref="E50:E59" si="1">IF(D7=1,L7,"")</f>
        <v>0</v>
      </c>
      <c r="F50" t="str">
        <f t="shared" ref="F50:F59" si="2">IF(D7=2,L7,"")</f>
        <v/>
      </c>
      <c r="G50" t="str">
        <f t="shared" ref="G50:G59" si="3">IF(D7=3,L7,"")</f>
        <v/>
      </c>
      <c r="H50" t="str">
        <f t="shared" ref="H50:H59" si="4">IF(D7=4,L7,"")</f>
        <v/>
      </c>
      <c r="I50" t="str">
        <f t="shared" ref="I50:I59" si="5">IF(D7=5,L7,"")</f>
        <v/>
      </c>
      <c r="J50" t="str">
        <f t="shared" ref="J50:J59" si="6">IF(D7=6,L7,"")</f>
        <v/>
      </c>
      <c r="K50" t="str">
        <f t="shared" ref="K50:K59" si="7">IF(D7=7,L7,"")</f>
        <v/>
      </c>
      <c r="L50" t="str">
        <f t="shared" ref="L50:L59" si="8">IF(D7=8,L7,"")</f>
        <v/>
      </c>
      <c r="M50" t="str">
        <f t="shared" ref="M50:M59" si="9">IF(D7=9,L7,"")</f>
        <v/>
      </c>
      <c r="N50" t="str">
        <f t="shared" ref="N50:N59" si="10">IF(D7=10,L7,"")</f>
        <v/>
      </c>
      <c r="O50" t="str">
        <f>IF(N7=1,V7,"")</f>
        <v/>
      </c>
    </row>
    <row r="51" spans="4:15" ht="13.15" hidden="1" customHeight="1" x14ac:dyDescent="0.2">
      <c r="E51">
        <f t="shared" si="1"/>
        <v>0</v>
      </c>
      <c r="F51" t="str">
        <f t="shared" si="2"/>
        <v/>
      </c>
      <c r="G51" t="str">
        <f t="shared" si="3"/>
        <v/>
      </c>
      <c r="H51" t="str">
        <f t="shared" si="4"/>
        <v/>
      </c>
      <c r="I51" t="str">
        <f t="shared" si="5"/>
        <v/>
      </c>
      <c r="J51" t="str">
        <f t="shared" si="6"/>
        <v/>
      </c>
      <c r="K51" t="str">
        <f t="shared" si="7"/>
        <v/>
      </c>
      <c r="L51" t="str">
        <f t="shared" si="8"/>
        <v/>
      </c>
      <c r="M51" t="str">
        <f t="shared" si="9"/>
        <v/>
      </c>
      <c r="N51" t="str">
        <f t="shared" si="10"/>
        <v/>
      </c>
    </row>
    <row r="52" spans="4:15" ht="13.15" hidden="1" customHeight="1" x14ac:dyDescent="0.2">
      <c r="E52">
        <f t="shared" si="1"/>
        <v>0</v>
      </c>
      <c r="F52" t="str">
        <f t="shared" si="2"/>
        <v/>
      </c>
      <c r="G52" t="str">
        <f t="shared" si="3"/>
        <v/>
      </c>
      <c r="H52" t="str">
        <f t="shared" si="4"/>
        <v/>
      </c>
      <c r="I52" t="str">
        <f t="shared" si="5"/>
        <v/>
      </c>
      <c r="J52" t="str">
        <f t="shared" si="6"/>
        <v/>
      </c>
      <c r="K52" t="str">
        <f t="shared" si="7"/>
        <v/>
      </c>
      <c r="L52" t="str">
        <f t="shared" si="8"/>
        <v/>
      </c>
      <c r="M52" t="str">
        <f t="shared" si="9"/>
        <v/>
      </c>
      <c r="N52" t="str">
        <f t="shared" si="10"/>
        <v/>
      </c>
    </row>
    <row r="53" spans="4:15" ht="13.15" hidden="1" customHeight="1" x14ac:dyDescent="0.2">
      <c r="E53">
        <f t="shared" si="1"/>
        <v>0</v>
      </c>
      <c r="F53" t="str">
        <f t="shared" si="2"/>
        <v/>
      </c>
      <c r="G53" t="str">
        <f t="shared" si="3"/>
        <v/>
      </c>
      <c r="H53" t="str">
        <f t="shared" si="4"/>
        <v/>
      </c>
      <c r="I53" t="str">
        <f t="shared" si="5"/>
        <v/>
      </c>
      <c r="J53" t="str">
        <f t="shared" si="6"/>
        <v/>
      </c>
      <c r="K53" t="str">
        <f t="shared" si="7"/>
        <v/>
      </c>
      <c r="L53" t="str">
        <f t="shared" si="8"/>
        <v/>
      </c>
      <c r="M53" t="str">
        <f t="shared" si="9"/>
        <v/>
      </c>
      <c r="N53" t="str">
        <f t="shared" si="10"/>
        <v/>
      </c>
    </row>
    <row r="54" spans="4:15" ht="13.15" hidden="1" customHeight="1" x14ac:dyDescent="0.2">
      <c r="E54" t="str">
        <f t="shared" si="1"/>
        <v/>
      </c>
      <c r="F54" t="str">
        <f t="shared" si="2"/>
        <v/>
      </c>
      <c r="G54" t="str">
        <f t="shared" si="3"/>
        <v/>
      </c>
      <c r="H54" t="str">
        <f t="shared" si="4"/>
        <v/>
      </c>
      <c r="I54" t="str">
        <f t="shared" si="5"/>
        <v/>
      </c>
      <c r="J54" t="str">
        <f t="shared" si="6"/>
        <v/>
      </c>
      <c r="K54" t="str">
        <f t="shared" si="7"/>
        <v/>
      </c>
      <c r="L54" t="str">
        <f t="shared" si="8"/>
        <v/>
      </c>
      <c r="M54" t="str">
        <f t="shared" si="9"/>
        <v/>
      </c>
      <c r="N54" t="str">
        <f t="shared" si="10"/>
        <v/>
      </c>
    </row>
    <row r="55" spans="4:15" ht="13.15" hidden="1" customHeight="1" x14ac:dyDescent="0.2">
      <c r="E55" t="str">
        <f t="shared" si="1"/>
        <v/>
      </c>
      <c r="F55" t="str">
        <f t="shared" si="2"/>
        <v/>
      </c>
      <c r="G55" t="str">
        <f t="shared" si="3"/>
        <v/>
      </c>
      <c r="H55" t="str">
        <f t="shared" si="4"/>
        <v/>
      </c>
      <c r="I55" t="str">
        <f t="shared" si="5"/>
        <v/>
      </c>
      <c r="J55" t="str">
        <f t="shared" si="6"/>
        <v/>
      </c>
      <c r="K55" t="str">
        <f t="shared" si="7"/>
        <v/>
      </c>
      <c r="L55" t="str">
        <f t="shared" si="8"/>
        <v/>
      </c>
      <c r="M55" t="str">
        <f t="shared" si="9"/>
        <v/>
      </c>
      <c r="N55" t="str">
        <f t="shared" si="10"/>
        <v/>
      </c>
    </row>
    <row r="56" spans="4:15" ht="13.15" hidden="1" customHeight="1" x14ac:dyDescent="0.2">
      <c r="E56" t="str">
        <f t="shared" si="1"/>
        <v/>
      </c>
      <c r="F56" t="str">
        <f t="shared" si="2"/>
        <v/>
      </c>
      <c r="G56" t="str">
        <f t="shared" si="3"/>
        <v/>
      </c>
      <c r="H56" t="str">
        <f t="shared" si="4"/>
        <v/>
      </c>
      <c r="I56" t="str">
        <f t="shared" si="5"/>
        <v/>
      </c>
      <c r="J56" t="str">
        <f t="shared" si="6"/>
        <v/>
      </c>
      <c r="K56" t="str">
        <f t="shared" si="7"/>
        <v/>
      </c>
      <c r="L56" t="str">
        <f t="shared" si="8"/>
        <v/>
      </c>
      <c r="M56" t="str">
        <f t="shared" si="9"/>
        <v/>
      </c>
      <c r="N56" t="str">
        <f t="shared" si="10"/>
        <v/>
      </c>
    </row>
    <row r="57" spans="4:15" ht="13.15" hidden="1" customHeight="1" x14ac:dyDescent="0.2">
      <c r="E57" t="str">
        <f t="shared" si="1"/>
        <v/>
      </c>
      <c r="F57" t="str">
        <f t="shared" si="2"/>
        <v/>
      </c>
      <c r="G57" t="str">
        <f t="shared" si="3"/>
        <v/>
      </c>
      <c r="H57" t="str">
        <f t="shared" si="4"/>
        <v/>
      </c>
      <c r="I57" t="str">
        <f t="shared" si="5"/>
        <v/>
      </c>
      <c r="J57" t="str">
        <f t="shared" si="6"/>
        <v/>
      </c>
      <c r="K57" t="str">
        <f t="shared" si="7"/>
        <v/>
      </c>
      <c r="L57" t="str">
        <f t="shared" si="8"/>
        <v/>
      </c>
      <c r="M57" t="str">
        <f t="shared" si="9"/>
        <v/>
      </c>
      <c r="N57" t="str">
        <f t="shared" si="10"/>
        <v/>
      </c>
    </row>
    <row r="58" spans="4:15" ht="13.15" hidden="1" customHeight="1" x14ac:dyDescent="0.2">
      <c r="E58" t="str">
        <f t="shared" si="1"/>
        <v/>
      </c>
      <c r="F58" t="str">
        <f t="shared" si="2"/>
        <v/>
      </c>
      <c r="G58" t="str">
        <f t="shared" si="3"/>
        <v/>
      </c>
      <c r="H58" t="str">
        <f t="shared" si="4"/>
        <v/>
      </c>
      <c r="I58" t="str">
        <f t="shared" si="5"/>
        <v/>
      </c>
      <c r="J58" t="str">
        <f t="shared" si="6"/>
        <v/>
      </c>
      <c r="K58" t="str">
        <f t="shared" si="7"/>
        <v/>
      </c>
      <c r="L58" t="str">
        <f t="shared" si="8"/>
        <v/>
      </c>
      <c r="M58" t="str">
        <f t="shared" si="9"/>
        <v/>
      </c>
      <c r="N58" t="str">
        <f t="shared" si="10"/>
        <v/>
      </c>
    </row>
    <row r="59" spans="4:15" ht="13.15" hidden="1" customHeight="1" x14ac:dyDescent="0.2">
      <c r="D59" t="s">
        <v>159</v>
      </c>
      <c r="E59" t="str">
        <f t="shared" si="1"/>
        <v/>
      </c>
      <c r="F59" t="str">
        <f t="shared" si="2"/>
        <v/>
      </c>
      <c r="G59" t="str">
        <f t="shared" si="3"/>
        <v/>
      </c>
      <c r="H59" t="str">
        <f t="shared" si="4"/>
        <v/>
      </c>
      <c r="I59" t="str">
        <f t="shared" si="5"/>
        <v/>
      </c>
      <c r="J59" t="str">
        <f t="shared" si="6"/>
        <v/>
      </c>
      <c r="K59" t="str">
        <f t="shared" si="7"/>
        <v/>
      </c>
      <c r="L59" t="str">
        <f t="shared" si="8"/>
        <v/>
      </c>
      <c r="M59" t="str">
        <f t="shared" si="9"/>
        <v/>
      </c>
      <c r="N59" t="str">
        <f t="shared" si="10"/>
        <v/>
      </c>
    </row>
    <row r="60" spans="4:15" ht="13.15" hidden="1" customHeight="1" x14ac:dyDescent="0.2">
      <c r="D60">
        <v>1</v>
      </c>
      <c r="E60" s="103">
        <f t="shared" ref="E60:N60" si="11">SUM(E50:E59)</f>
        <v>0</v>
      </c>
      <c r="F60">
        <f t="shared" si="11"/>
        <v>0</v>
      </c>
      <c r="G60">
        <f t="shared" si="11"/>
        <v>0</v>
      </c>
      <c r="H60">
        <f t="shared" si="11"/>
        <v>0</v>
      </c>
      <c r="I60">
        <f t="shared" si="11"/>
        <v>0</v>
      </c>
      <c r="J60">
        <f t="shared" si="11"/>
        <v>0</v>
      </c>
      <c r="K60">
        <f t="shared" si="11"/>
        <v>0</v>
      </c>
      <c r="L60">
        <f t="shared" si="11"/>
        <v>0</v>
      </c>
      <c r="M60">
        <f t="shared" si="11"/>
        <v>0</v>
      </c>
      <c r="N60">
        <f t="shared" si="11"/>
        <v>0</v>
      </c>
    </row>
    <row r="61" spans="4:15" ht="13.15" hidden="1" customHeight="1" x14ac:dyDescent="0.2">
      <c r="D61">
        <v>2</v>
      </c>
      <c r="E61" s="103">
        <f>F60</f>
        <v>0</v>
      </c>
    </row>
    <row r="62" spans="4:15" ht="13.15" hidden="1" customHeight="1" x14ac:dyDescent="0.2">
      <c r="D62">
        <v>3</v>
      </c>
      <c r="E62" s="103">
        <f>G60</f>
        <v>0</v>
      </c>
    </row>
    <row r="63" spans="4:15" ht="13.15" hidden="1" customHeight="1" x14ac:dyDescent="0.2">
      <c r="D63">
        <v>4</v>
      </c>
      <c r="E63" s="103">
        <f>H60</f>
        <v>0</v>
      </c>
    </row>
    <row r="64" spans="4:15" ht="13.15" hidden="1" customHeight="1" x14ac:dyDescent="0.2">
      <c r="D64">
        <v>5</v>
      </c>
      <c r="E64" s="103">
        <f>I60</f>
        <v>0</v>
      </c>
    </row>
    <row r="65" spans="4:5" ht="13.15" hidden="1" customHeight="1" x14ac:dyDescent="0.2">
      <c r="D65">
        <v>6</v>
      </c>
      <c r="E65" s="103">
        <f>J60</f>
        <v>0</v>
      </c>
    </row>
    <row r="66" spans="4:5" ht="13.15" hidden="1" customHeight="1" x14ac:dyDescent="0.2">
      <c r="D66">
        <v>7</v>
      </c>
      <c r="E66" s="103">
        <f>K60</f>
        <v>0</v>
      </c>
    </row>
    <row r="67" spans="4:5" ht="13.15" hidden="1" customHeight="1" x14ac:dyDescent="0.2">
      <c r="D67">
        <v>8</v>
      </c>
      <c r="E67" s="103">
        <f>L60</f>
        <v>0</v>
      </c>
    </row>
    <row r="68" spans="4:5" ht="13.15" hidden="1" customHeight="1" x14ac:dyDescent="0.2">
      <c r="D68">
        <v>9</v>
      </c>
      <c r="E68" s="103">
        <f>M60</f>
        <v>0</v>
      </c>
    </row>
    <row r="69" spans="4:5" ht="13.15" hidden="1" customHeight="1" x14ac:dyDescent="0.2">
      <c r="D69">
        <v>10</v>
      </c>
      <c r="E69" s="103">
        <f>N60</f>
        <v>0</v>
      </c>
    </row>
  </sheetData>
  <sheetProtection algorithmName="SHA-512" hashValue="la+QqDMjPcGmJQ7Mm6Wj8en+HEv3lo/4t/X08htc4Cw+lBWjzJRBj2f65rAWEHXRhZ/0eFKnHgkE+B99q2tUFw==" saltValue="wnahcuFdt0azWr2G4lXfaQ==" spinCount="100000" sheet="1" objects="1" scenarios="1"/>
  <mergeCells count="1">
    <mergeCell ref="C3:G3"/>
  </mergeCells>
  <printOptions horizontalCentered="1"/>
  <pageMargins left="0.196527777777778" right="0.196527777777778" top="0.78749999999999998" bottom="0" header="0.51180555555555496" footer="0.51180555555555496"/>
  <pageSetup paperSize="0" scale="0" firstPageNumber="0" orientation="portrait" usePrinterDefaults="0" horizontalDpi="0" verticalDpi="0" copie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C1:N27"/>
  <sheetViews>
    <sheetView showGridLines="0" showRowColHeaders="0" topLeftCell="B1" zoomScaleNormal="100" workbookViewId="0">
      <selection activeCell="P14" sqref="P14"/>
    </sheetView>
  </sheetViews>
  <sheetFormatPr baseColWidth="10" defaultColWidth="9.140625" defaultRowHeight="12.75" x14ac:dyDescent="0.2"/>
  <cols>
    <col min="1" max="1" width="2.85546875"/>
    <col min="2" max="2" width="5.5703125" customWidth="1"/>
    <col min="3" max="3" width="5" customWidth="1"/>
    <col min="5" max="5" width="6.28515625"/>
    <col min="6" max="6" width="30.5703125" customWidth="1"/>
    <col min="7" max="8" width="11" customWidth="1"/>
    <col min="9" max="10" width="10.85546875"/>
    <col min="11" max="12" width="11.42578125"/>
    <col min="13" max="13" width="0.42578125"/>
  </cols>
  <sheetData>
    <row r="1" spans="3:14" ht="27.75" customHeight="1" x14ac:dyDescent="0.2"/>
    <row r="2" spans="3:14" x14ac:dyDescent="0.2">
      <c r="C2" s="108"/>
      <c r="D2" s="109"/>
      <c r="E2" s="109"/>
      <c r="F2" s="109"/>
      <c r="G2" s="109"/>
      <c r="H2" s="109"/>
      <c r="I2" s="109"/>
      <c r="J2" s="109"/>
      <c r="K2" s="109"/>
      <c r="L2" s="109"/>
      <c r="M2" s="109"/>
      <c r="N2" s="132"/>
    </row>
    <row r="3" spans="3:14" ht="20.25" x14ac:dyDescent="0.3">
      <c r="C3" s="5"/>
      <c r="D3" s="341" t="s">
        <v>160</v>
      </c>
      <c r="E3" s="341"/>
      <c r="F3" s="341"/>
      <c r="G3" s="341"/>
      <c r="H3" s="341"/>
      <c r="I3" s="111"/>
      <c r="J3" s="113"/>
      <c r="K3" s="113"/>
      <c r="L3" s="155">
        <f>Stammdaten!$M$3</f>
        <v>2018</v>
      </c>
      <c r="M3" s="113"/>
      <c r="N3" s="133"/>
    </row>
    <row r="4" spans="3:14" ht="19.5" customHeight="1" x14ac:dyDescent="0.3">
      <c r="C4" s="5"/>
      <c r="D4" s="159" t="s">
        <v>161</v>
      </c>
      <c r="E4" s="115"/>
      <c r="F4" s="4"/>
      <c r="G4" s="61"/>
      <c r="H4" s="61"/>
      <c r="I4" s="61"/>
      <c r="J4" s="61"/>
      <c r="K4" s="61"/>
      <c r="L4" s="61"/>
      <c r="M4" s="61"/>
      <c r="N4" s="133"/>
    </row>
    <row r="5" spans="3:14" ht="20.45" customHeight="1" x14ac:dyDescent="0.2">
      <c r="C5" s="5"/>
      <c r="D5" s="160" t="s">
        <v>162</v>
      </c>
      <c r="E5" s="6"/>
      <c r="F5" s="6"/>
      <c r="G5" s="6"/>
      <c r="H5" s="6"/>
      <c r="I5" s="6"/>
      <c r="J5" s="6"/>
      <c r="K5" s="6"/>
      <c r="L5" s="6"/>
      <c r="M5" s="6"/>
      <c r="N5" s="133"/>
    </row>
    <row r="6" spans="3:14" ht="60.75" customHeight="1" x14ac:dyDescent="0.25">
      <c r="C6" s="5"/>
      <c r="D6" s="2" t="s">
        <v>155</v>
      </c>
      <c r="E6" s="2" t="s">
        <v>85</v>
      </c>
      <c r="F6" s="2" t="s">
        <v>6</v>
      </c>
      <c r="G6" s="2" t="s">
        <v>163</v>
      </c>
      <c r="H6" s="2" t="s">
        <v>164</v>
      </c>
      <c r="I6" s="2" t="s">
        <v>165</v>
      </c>
      <c r="J6" s="161" t="s">
        <v>166</v>
      </c>
      <c r="K6" s="162" t="s">
        <v>167</v>
      </c>
      <c r="L6" s="2" t="s">
        <v>168</v>
      </c>
      <c r="M6" s="120" t="s">
        <v>157</v>
      </c>
      <c r="N6" s="133"/>
    </row>
    <row r="7" spans="3:14" ht="15" customHeight="1" x14ac:dyDescent="0.25">
      <c r="C7" s="5"/>
      <c r="D7" s="148">
        <v>1</v>
      </c>
      <c r="E7" s="156">
        <f>IF(Stammdaten!D9="","",Stammdaten!D9)</f>
        <v>1</v>
      </c>
      <c r="F7" s="157" t="str">
        <f>IF(Stammdaten!E9="","",Stammdaten!E9)</f>
        <v>yxyz</v>
      </c>
      <c r="G7" s="163">
        <v>2644</v>
      </c>
      <c r="H7" s="151">
        <v>2781</v>
      </c>
      <c r="I7" s="151"/>
      <c r="J7" s="163"/>
      <c r="K7" s="164">
        <f t="shared" ref="K7:K26" si="0">IF(H7="","",IF(G7="",H7,H7-G7))</f>
        <v>137</v>
      </c>
      <c r="L7" s="165">
        <f t="shared" ref="L7:L26" si="1">IF(J7="",K7,IF(I7="",J7,J7-I7))</f>
        <v>137</v>
      </c>
      <c r="M7" s="145"/>
      <c r="N7" s="133"/>
    </row>
    <row r="8" spans="3:14" ht="15" customHeight="1" x14ac:dyDescent="0.25">
      <c r="C8" s="5"/>
      <c r="D8" s="148">
        <v>2</v>
      </c>
      <c r="E8" s="156">
        <f>IF(Stammdaten!D10="","",Stammdaten!D10)</f>
        <v>1</v>
      </c>
      <c r="F8" s="157" t="str">
        <f>IF(Stammdaten!E10="","",Stammdaten!E10)</f>
        <v>zylk</v>
      </c>
      <c r="G8" s="163"/>
      <c r="H8" s="151"/>
      <c r="I8" s="151"/>
      <c r="J8" s="163"/>
      <c r="K8" s="164" t="str">
        <f t="shared" si="0"/>
        <v/>
      </c>
      <c r="L8" s="165" t="str">
        <f t="shared" si="1"/>
        <v/>
      </c>
      <c r="M8" s="145"/>
      <c r="N8" s="133"/>
    </row>
    <row r="9" spans="3:14" ht="15" customHeight="1" x14ac:dyDescent="0.25">
      <c r="C9" s="30"/>
      <c r="D9" s="148">
        <v>3</v>
      </c>
      <c r="E9" s="156">
        <f>IF(Stammdaten!D11="","",Stammdaten!D11)</f>
        <v>1</v>
      </c>
      <c r="F9" s="157" t="str">
        <f>IF(Stammdaten!E11="","",Stammdaten!E11)</f>
        <v>lkdl</v>
      </c>
      <c r="G9" s="163"/>
      <c r="H9" s="151"/>
      <c r="I9" s="151"/>
      <c r="J9" s="163"/>
      <c r="K9" s="164" t="str">
        <f t="shared" si="0"/>
        <v/>
      </c>
      <c r="L9" s="165" t="str">
        <f t="shared" si="1"/>
        <v/>
      </c>
      <c r="M9" s="145"/>
      <c r="N9" s="133"/>
    </row>
    <row r="10" spans="3:14" ht="15" customHeight="1" x14ac:dyDescent="0.25">
      <c r="C10" s="30"/>
      <c r="D10" s="148">
        <v>4</v>
      </c>
      <c r="E10" s="156">
        <f>IF(Stammdaten!D12="","",Stammdaten!D12)</f>
        <v>1</v>
      </c>
      <c r="F10" s="157" t="str">
        <f>IF(Stammdaten!E12="","",Stammdaten!E12)</f>
        <v>oldks</v>
      </c>
      <c r="G10" s="163"/>
      <c r="H10" s="151"/>
      <c r="I10" s="151"/>
      <c r="J10" s="163"/>
      <c r="K10" s="164" t="str">
        <f t="shared" si="0"/>
        <v/>
      </c>
      <c r="L10" s="165" t="str">
        <f t="shared" si="1"/>
        <v/>
      </c>
      <c r="M10" s="145"/>
      <c r="N10" s="133"/>
    </row>
    <row r="11" spans="3:14" ht="15" customHeight="1" x14ac:dyDescent="0.25">
      <c r="C11" s="30"/>
      <c r="D11" s="148">
        <v>5</v>
      </c>
      <c r="E11" s="156" t="str">
        <f>IF(Stammdaten!D13="","",Stammdaten!D13)</f>
        <v/>
      </c>
      <c r="F11" s="157" t="str">
        <f>IF(Stammdaten!E13="","",Stammdaten!E13)</f>
        <v/>
      </c>
      <c r="G11" s="163"/>
      <c r="H11" s="151"/>
      <c r="I11" s="151"/>
      <c r="J11" s="163"/>
      <c r="K11" s="164" t="str">
        <f t="shared" si="0"/>
        <v/>
      </c>
      <c r="L11" s="165" t="str">
        <f t="shared" si="1"/>
        <v/>
      </c>
      <c r="M11" s="145"/>
      <c r="N11" s="133"/>
    </row>
    <row r="12" spans="3:14" ht="15" customHeight="1" x14ac:dyDescent="0.25">
      <c r="C12" s="30"/>
      <c r="D12" s="148">
        <v>6</v>
      </c>
      <c r="E12" s="156" t="str">
        <f>IF(Stammdaten!D14="","",Stammdaten!D14)</f>
        <v/>
      </c>
      <c r="F12" s="157" t="str">
        <f>IF(Stammdaten!E14="","",Stammdaten!E14)</f>
        <v/>
      </c>
      <c r="G12" s="163"/>
      <c r="H12" s="151"/>
      <c r="I12" s="151"/>
      <c r="J12" s="163"/>
      <c r="K12" s="164" t="str">
        <f t="shared" si="0"/>
        <v/>
      </c>
      <c r="L12" s="165" t="str">
        <f t="shared" si="1"/>
        <v/>
      </c>
      <c r="M12" s="145"/>
      <c r="N12" s="133"/>
    </row>
    <row r="13" spans="3:14" ht="15" customHeight="1" x14ac:dyDescent="0.25">
      <c r="C13" s="30"/>
      <c r="D13" s="148">
        <v>7</v>
      </c>
      <c r="E13" s="156" t="str">
        <f>IF(Stammdaten!D15="","",Stammdaten!D15)</f>
        <v/>
      </c>
      <c r="F13" s="157" t="str">
        <f>IF(Stammdaten!E15="","",Stammdaten!E15)</f>
        <v/>
      </c>
      <c r="G13" s="163"/>
      <c r="H13" s="151"/>
      <c r="I13" s="151"/>
      <c r="J13" s="163"/>
      <c r="K13" s="164" t="str">
        <f t="shared" si="0"/>
        <v/>
      </c>
      <c r="L13" s="165" t="str">
        <f t="shared" si="1"/>
        <v/>
      </c>
      <c r="M13" s="145"/>
      <c r="N13" s="133"/>
    </row>
    <row r="14" spans="3:14" ht="15" customHeight="1" x14ac:dyDescent="0.25">
      <c r="C14" s="30"/>
      <c r="D14" s="148">
        <v>8</v>
      </c>
      <c r="E14" s="156" t="str">
        <f>IF(Stammdaten!D16="","",Stammdaten!D16)</f>
        <v/>
      </c>
      <c r="F14" s="157" t="str">
        <f>IF(Stammdaten!E16="","",Stammdaten!E16)</f>
        <v/>
      </c>
      <c r="G14" s="163"/>
      <c r="H14" s="151"/>
      <c r="I14" s="151"/>
      <c r="J14" s="163"/>
      <c r="K14" s="164" t="str">
        <f t="shared" si="0"/>
        <v/>
      </c>
      <c r="L14" s="165" t="str">
        <f t="shared" si="1"/>
        <v/>
      </c>
      <c r="M14" s="145"/>
      <c r="N14" s="133"/>
    </row>
    <row r="15" spans="3:14" ht="15" customHeight="1" x14ac:dyDescent="0.25">
      <c r="C15" s="30"/>
      <c r="D15" s="148">
        <v>9</v>
      </c>
      <c r="E15" s="156" t="str">
        <f>IF(Stammdaten!D17="","",Stammdaten!D17)</f>
        <v/>
      </c>
      <c r="F15" s="157" t="str">
        <f>IF(Stammdaten!E17="","",Stammdaten!E17)</f>
        <v/>
      </c>
      <c r="G15" s="163"/>
      <c r="H15" s="151"/>
      <c r="I15" s="151"/>
      <c r="J15" s="163"/>
      <c r="K15" s="164" t="str">
        <f t="shared" si="0"/>
        <v/>
      </c>
      <c r="L15" s="165" t="str">
        <f t="shared" si="1"/>
        <v/>
      </c>
      <c r="M15" s="145"/>
      <c r="N15" s="133"/>
    </row>
    <row r="16" spans="3:14" ht="15" customHeight="1" x14ac:dyDescent="0.25">
      <c r="C16" s="30"/>
      <c r="D16" s="148">
        <v>10</v>
      </c>
      <c r="E16" s="156" t="str">
        <f>IF(Stammdaten!D18="","",Stammdaten!D18)</f>
        <v/>
      </c>
      <c r="F16" s="157" t="str">
        <f>IF(Stammdaten!E18="","",Stammdaten!E18)</f>
        <v/>
      </c>
      <c r="G16" s="163"/>
      <c r="H16" s="151"/>
      <c r="I16" s="151"/>
      <c r="J16" s="163"/>
      <c r="K16" s="164" t="str">
        <f t="shared" si="0"/>
        <v/>
      </c>
      <c r="L16" s="165" t="str">
        <f t="shared" si="1"/>
        <v/>
      </c>
      <c r="M16" s="145"/>
      <c r="N16" s="133"/>
    </row>
    <row r="17" spans="3:14" ht="15" customHeight="1" x14ac:dyDescent="0.25">
      <c r="C17" s="5"/>
      <c r="D17" s="148">
        <v>11</v>
      </c>
      <c r="E17" s="156" t="str">
        <f>IF(Stammdaten!D19="","",Stammdaten!D19)</f>
        <v/>
      </c>
      <c r="F17" s="157" t="str">
        <f>IF(Stammdaten!E19="","",Stammdaten!E19)</f>
        <v/>
      </c>
      <c r="G17" s="163"/>
      <c r="H17" s="151"/>
      <c r="I17" s="151"/>
      <c r="J17" s="163"/>
      <c r="K17" s="164" t="str">
        <f t="shared" si="0"/>
        <v/>
      </c>
      <c r="L17" s="165" t="str">
        <f t="shared" si="1"/>
        <v/>
      </c>
      <c r="M17" s="145"/>
      <c r="N17" s="133"/>
    </row>
    <row r="18" spans="3:14" ht="15" customHeight="1" x14ac:dyDescent="0.25">
      <c r="C18" s="5"/>
      <c r="D18" s="148">
        <v>12</v>
      </c>
      <c r="E18" s="156" t="str">
        <f>IF(Stammdaten!D20="","",Stammdaten!D20)</f>
        <v/>
      </c>
      <c r="F18" s="157" t="str">
        <f>IF(Stammdaten!E20="","",Stammdaten!E20)</f>
        <v/>
      </c>
      <c r="G18" s="163"/>
      <c r="H18" s="151"/>
      <c r="I18" s="151"/>
      <c r="J18" s="163"/>
      <c r="K18" s="164" t="str">
        <f t="shared" si="0"/>
        <v/>
      </c>
      <c r="L18" s="165" t="str">
        <f t="shared" si="1"/>
        <v/>
      </c>
      <c r="M18" s="145"/>
      <c r="N18" s="133"/>
    </row>
    <row r="19" spans="3:14" ht="15" customHeight="1" x14ac:dyDescent="0.25">
      <c r="C19" s="30"/>
      <c r="D19" s="148">
        <v>13</v>
      </c>
      <c r="E19" s="156" t="str">
        <f>IF(Stammdaten!D21="","",Stammdaten!D21)</f>
        <v/>
      </c>
      <c r="F19" s="157" t="str">
        <f>IF(Stammdaten!E21="","",Stammdaten!E21)</f>
        <v/>
      </c>
      <c r="G19" s="163"/>
      <c r="H19" s="151"/>
      <c r="I19" s="151"/>
      <c r="J19" s="163"/>
      <c r="K19" s="164" t="str">
        <f t="shared" si="0"/>
        <v/>
      </c>
      <c r="L19" s="165" t="str">
        <f t="shared" si="1"/>
        <v/>
      </c>
      <c r="M19" s="145"/>
      <c r="N19" s="133"/>
    </row>
    <row r="20" spans="3:14" ht="15" customHeight="1" x14ac:dyDescent="0.25">
      <c r="C20" s="30"/>
      <c r="D20" s="148">
        <v>14</v>
      </c>
      <c r="E20" s="156" t="str">
        <f>IF(Stammdaten!D22="","",Stammdaten!D22)</f>
        <v/>
      </c>
      <c r="F20" s="157" t="str">
        <f>IF(Stammdaten!E22="","",Stammdaten!E22)</f>
        <v/>
      </c>
      <c r="G20" s="163"/>
      <c r="H20" s="151"/>
      <c r="I20" s="151"/>
      <c r="J20" s="163"/>
      <c r="K20" s="164" t="str">
        <f t="shared" si="0"/>
        <v/>
      </c>
      <c r="L20" s="165" t="str">
        <f t="shared" si="1"/>
        <v/>
      </c>
      <c r="M20" s="145"/>
      <c r="N20" s="133"/>
    </row>
    <row r="21" spans="3:14" ht="15" customHeight="1" x14ac:dyDescent="0.25">
      <c r="C21" s="30"/>
      <c r="D21" s="148">
        <v>15</v>
      </c>
      <c r="E21" s="156" t="str">
        <f>IF(Stammdaten!D23="","",Stammdaten!D23)</f>
        <v/>
      </c>
      <c r="F21" s="157" t="str">
        <f>IF(Stammdaten!E23="","",Stammdaten!E23)</f>
        <v/>
      </c>
      <c r="G21" s="163"/>
      <c r="H21" s="151"/>
      <c r="I21" s="151"/>
      <c r="J21" s="163"/>
      <c r="K21" s="164" t="str">
        <f t="shared" si="0"/>
        <v/>
      </c>
      <c r="L21" s="165" t="str">
        <f t="shared" si="1"/>
        <v/>
      </c>
      <c r="M21" s="145"/>
      <c r="N21" s="133"/>
    </row>
    <row r="22" spans="3:14" ht="15" customHeight="1" x14ac:dyDescent="0.25">
      <c r="C22" s="30"/>
      <c r="D22" s="148">
        <v>16</v>
      </c>
      <c r="E22" s="156" t="str">
        <f>IF(Stammdaten!D24="","",Stammdaten!D24)</f>
        <v/>
      </c>
      <c r="F22" s="157" t="str">
        <f>IF(Stammdaten!E24="","",Stammdaten!E24)</f>
        <v/>
      </c>
      <c r="G22" s="163"/>
      <c r="H22" s="151"/>
      <c r="I22" s="151"/>
      <c r="J22" s="163"/>
      <c r="K22" s="164" t="str">
        <f t="shared" si="0"/>
        <v/>
      </c>
      <c r="L22" s="165" t="str">
        <f t="shared" si="1"/>
        <v/>
      </c>
      <c r="M22" s="145"/>
      <c r="N22" s="133"/>
    </row>
    <row r="23" spans="3:14" ht="15" customHeight="1" x14ac:dyDescent="0.25">
      <c r="C23" s="30"/>
      <c r="D23" s="148">
        <v>17</v>
      </c>
      <c r="E23" s="156" t="str">
        <f>IF(Stammdaten!D25="","",Stammdaten!D25)</f>
        <v/>
      </c>
      <c r="F23" s="157" t="str">
        <f>IF(Stammdaten!E25="","",Stammdaten!E25)</f>
        <v/>
      </c>
      <c r="G23" s="163"/>
      <c r="H23" s="151"/>
      <c r="I23" s="151"/>
      <c r="J23" s="163"/>
      <c r="K23" s="164" t="str">
        <f t="shared" si="0"/>
        <v/>
      </c>
      <c r="L23" s="165" t="str">
        <f t="shared" si="1"/>
        <v/>
      </c>
      <c r="M23" s="145"/>
      <c r="N23" s="133"/>
    </row>
    <row r="24" spans="3:14" ht="15" customHeight="1" x14ac:dyDescent="0.25">
      <c r="C24" s="30"/>
      <c r="D24" s="148">
        <v>18</v>
      </c>
      <c r="E24" s="156" t="str">
        <f>IF(Stammdaten!D26="","",Stammdaten!D26)</f>
        <v/>
      </c>
      <c r="F24" s="157" t="str">
        <f>IF(Stammdaten!E26="","",Stammdaten!E26)</f>
        <v/>
      </c>
      <c r="G24" s="163"/>
      <c r="H24" s="151"/>
      <c r="I24" s="151"/>
      <c r="J24" s="163"/>
      <c r="K24" s="164" t="str">
        <f t="shared" si="0"/>
        <v/>
      </c>
      <c r="L24" s="165" t="str">
        <f t="shared" si="1"/>
        <v/>
      </c>
      <c r="M24" s="145"/>
      <c r="N24" s="133"/>
    </row>
    <row r="25" spans="3:14" ht="15" customHeight="1" x14ac:dyDescent="0.25">
      <c r="C25" s="30"/>
      <c r="D25" s="148">
        <v>19</v>
      </c>
      <c r="E25" s="156" t="str">
        <f>IF(Stammdaten!D27="","",Stammdaten!D27)</f>
        <v/>
      </c>
      <c r="F25" s="157" t="str">
        <f>IF(Stammdaten!E27="","",Stammdaten!E27)</f>
        <v/>
      </c>
      <c r="G25" s="163"/>
      <c r="H25" s="151"/>
      <c r="I25" s="151"/>
      <c r="J25" s="163"/>
      <c r="K25" s="164" t="str">
        <f t="shared" si="0"/>
        <v/>
      </c>
      <c r="L25" s="165" t="str">
        <f t="shared" si="1"/>
        <v/>
      </c>
      <c r="M25" s="145"/>
      <c r="N25" s="133"/>
    </row>
    <row r="26" spans="3:14" ht="15" customHeight="1" x14ac:dyDescent="0.25">
      <c r="C26" s="30"/>
      <c r="D26" s="148">
        <v>20</v>
      </c>
      <c r="E26" s="156" t="str">
        <f>IF(Stammdaten!D28="","",Stammdaten!D28)</f>
        <v/>
      </c>
      <c r="F26" s="157" t="str">
        <f>IF(Stammdaten!E28="","",Stammdaten!E28)</f>
        <v/>
      </c>
      <c r="G26" s="163"/>
      <c r="H26" s="151"/>
      <c r="I26" s="151"/>
      <c r="J26" s="163"/>
      <c r="K26" s="164" t="str">
        <f t="shared" si="0"/>
        <v/>
      </c>
      <c r="L26" s="165" t="str">
        <f t="shared" si="1"/>
        <v/>
      </c>
      <c r="M26" s="145"/>
      <c r="N26" s="133"/>
    </row>
    <row r="27" spans="3:14" ht="15" customHeight="1" x14ac:dyDescent="0.2">
      <c r="C27" s="129"/>
      <c r="D27" s="41"/>
      <c r="E27" s="130"/>
      <c r="F27" s="130"/>
      <c r="G27" s="130"/>
      <c r="H27" s="130"/>
      <c r="I27" s="130"/>
      <c r="J27" s="130"/>
      <c r="K27" s="130"/>
      <c r="L27" s="130"/>
      <c r="M27" s="130"/>
      <c r="N27" s="147"/>
    </row>
  </sheetData>
  <sheetProtection algorithmName="SHA-512" hashValue="Hqw42h0LpRRE64FECvpI13AIbkcAcax5wTNZK690MfGrg9EgMOViUBQQrMc17F6AnWgrgLsfdLbmPl89/Ebkxg==" saltValue="54dKDcB3R81Gu2pITagLtA==" spinCount="100000" sheet="1" objects="1" scenarios="1"/>
  <mergeCells count="1">
    <mergeCell ref="D3:H3"/>
  </mergeCells>
  <pageMargins left="0.74791666666666701" right="0.74791666666666701" top="0.98402777777777795" bottom="0.98402777777777795" header="0.51180555555555496" footer="0.51180555555555496"/>
  <pageSetup paperSize="0" scale="0" firstPageNumber="0" orientation="portrait" usePrinterDefaults="0" horizontalDpi="0" verticalDpi="0" copies="0"/>
  <drawing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M27"/>
  <sheetViews>
    <sheetView showGridLines="0" showRowColHeaders="0" zoomScaleNormal="100" workbookViewId="0">
      <selection activeCell="X22" sqref="X22"/>
    </sheetView>
  </sheetViews>
  <sheetFormatPr baseColWidth="10" defaultColWidth="9.140625" defaultRowHeight="12.75" x14ac:dyDescent="0.2"/>
  <cols>
    <col min="1" max="1" width="5.140625" customWidth="1"/>
    <col min="2" max="2" width="5.7109375"/>
    <col min="4" max="4" width="7.28515625"/>
    <col min="5" max="5" width="24.85546875"/>
    <col min="6" max="7" width="18.28515625"/>
    <col min="8" max="8" width="11.7109375"/>
    <col min="9" max="9" width="12.5703125"/>
    <col min="10" max="10" width="11.7109375"/>
    <col min="11" max="11" width="12.5703125"/>
    <col min="12" max="12" width="10.7109375"/>
    <col min="13" max="13" width="6.7109375"/>
  </cols>
  <sheetData>
    <row r="1" spans="2:13" ht="26.25" customHeight="1" x14ac:dyDescent="0.2"/>
    <row r="2" spans="2:13" x14ac:dyDescent="0.2">
      <c r="B2" s="108"/>
      <c r="C2" s="109"/>
      <c r="D2" s="109"/>
      <c r="E2" s="109"/>
      <c r="F2" s="109"/>
      <c r="G2" s="109"/>
      <c r="H2" s="109"/>
      <c r="I2" s="109"/>
      <c r="J2" s="109"/>
      <c r="K2" s="109"/>
      <c r="L2" s="109"/>
      <c r="M2" s="132"/>
    </row>
    <row r="3" spans="2:13" ht="20.25" x14ac:dyDescent="0.3">
      <c r="B3" s="5"/>
      <c r="C3" s="341" t="s">
        <v>169</v>
      </c>
      <c r="D3" s="341"/>
      <c r="E3" s="341"/>
      <c r="F3" s="341"/>
      <c r="G3" s="3"/>
      <c r="H3" s="111"/>
      <c r="I3" s="113"/>
      <c r="J3" s="113"/>
      <c r="K3" s="155">
        <f>Stammdaten!$M$3</f>
        <v>2018</v>
      </c>
      <c r="L3" s="113"/>
      <c r="M3" s="133"/>
    </row>
    <row r="4" spans="2:13" ht="20.25" x14ac:dyDescent="0.3">
      <c r="B4" s="5"/>
      <c r="C4" s="6"/>
      <c r="D4" s="115"/>
      <c r="E4" s="4"/>
      <c r="F4" s="61"/>
      <c r="G4" s="61"/>
      <c r="H4" s="61"/>
      <c r="I4" s="61"/>
      <c r="J4" s="61"/>
      <c r="K4" s="61"/>
      <c r="L4" s="61"/>
      <c r="M4" s="133"/>
    </row>
    <row r="5" spans="2:13" x14ac:dyDescent="0.2">
      <c r="B5" s="5"/>
      <c r="C5" s="6"/>
      <c r="D5" s="6"/>
      <c r="E5" s="6"/>
      <c r="F5" s="6"/>
      <c r="G5" s="6"/>
      <c r="H5" s="6"/>
      <c r="I5" s="6"/>
      <c r="J5" s="6"/>
      <c r="K5" s="6"/>
      <c r="L5" s="6"/>
      <c r="M5" s="133"/>
    </row>
    <row r="6" spans="2:13" ht="30" x14ac:dyDescent="0.25">
      <c r="B6" s="5"/>
      <c r="C6" s="2" t="s">
        <v>155</v>
      </c>
      <c r="D6" s="2" t="s">
        <v>85</v>
      </c>
      <c r="E6" s="2" t="s">
        <v>6</v>
      </c>
      <c r="F6" s="2" t="s">
        <v>170</v>
      </c>
      <c r="G6" s="2" t="s">
        <v>151</v>
      </c>
      <c r="H6" s="2" t="s">
        <v>114</v>
      </c>
      <c r="I6" s="2" t="s">
        <v>116</v>
      </c>
      <c r="J6" s="2" t="s">
        <v>114</v>
      </c>
      <c r="K6" s="2" t="s">
        <v>116</v>
      </c>
      <c r="L6" s="120" t="s">
        <v>118</v>
      </c>
      <c r="M6" s="133"/>
    </row>
    <row r="7" spans="2:13" ht="15" x14ac:dyDescent="0.25">
      <c r="B7" s="5"/>
      <c r="C7" s="148">
        <v>1</v>
      </c>
      <c r="D7" s="156">
        <f>IF(Stammdaten!D9="","",Stammdaten!D9)</f>
        <v>1</v>
      </c>
      <c r="E7" s="156" t="str">
        <f>IF(Stammdaten!E9="","",Stammdaten!E9)</f>
        <v>yxyz</v>
      </c>
      <c r="F7" s="166"/>
      <c r="G7" s="166" t="s">
        <v>171</v>
      </c>
      <c r="H7" s="356"/>
      <c r="I7" s="167"/>
      <c r="J7" s="356"/>
      <c r="K7" s="167">
        <v>-15</v>
      </c>
      <c r="L7" s="145">
        <f t="shared" ref="L7:L26" si="0">IF(E7="","",I7+K7)</f>
        <v>-15</v>
      </c>
      <c r="M7" s="133"/>
    </row>
    <row r="8" spans="2:13" ht="15" x14ac:dyDescent="0.25">
      <c r="B8" s="5"/>
      <c r="C8" s="148">
        <v>2</v>
      </c>
      <c r="D8" s="156">
        <f>IF(Stammdaten!D10="","",Stammdaten!D10)</f>
        <v>1</v>
      </c>
      <c r="E8" s="156" t="str">
        <f>IF(Stammdaten!E10="","",Stammdaten!E10)</f>
        <v>zylk</v>
      </c>
      <c r="F8" s="166"/>
      <c r="G8" s="166"/>
      <c r="H8" s="356"/>
      <c r="I8" s="167"/>
      <c r="J8" s="356"/>
      <c r="K8" s="167"/>
      <c r="L8" s="145">
        <f t="shared" si="0"/>
        <v>0</v>
      </c>
      <c r="M8" s="133"/>
    </row>
    <row r="9" spans="2:13" ht="15" x14ac:dyDescent="0.25">
      <c r="B9" s="30"/>
      <c r="C9" s="148">
        <v>3</v>
      </c>
      <c r="D9" s="156">
        <f>IF(Stammdaten!D11="","",Stammdaten!D11)</f>
        <v>1</v>
      </c>
      <c r="E9" s="156" t="str">
        <f>IF(Stammdaten!E11="","",Stammdaten!E11)</f>
        <v>lkdl</v>
      </c>
      <c r="F9" s="166"/>
      <c r="G9" s="166"/>
      <c r="H9" s="356"/>
      <c r="I9" s="167"/>
      <c r="J9" s="356"/>
      <c r="K9" s="167"/>
      <c r="L9" s="145">
        <f t="shared" si="0"/>
        <v>0</v>
      </c>
      <c r="M9" s="133"/>
    </row>
    <row r="10" spans="2:13" ht="15" x14ac:dyDescent="0.25">
      <c r="B10" s="30"/>
      <c r="C10" s="148">
        <v>4</v>
      </c>
      <c r="D10" s="156">
        <f>IF(Stammdaten!D12="","",Stammdaten!D12)</f>
        <v>1</v>
      </c>
      <c r="E10" s="156" t="str">
        <f>IF(Stammdaten!E12="","",Stammdaten!E12)</f>
        <v>oldks</v>
      </c>
      <c r="F10" s="166"/>
      <c r="G10" s="166"/>
      <c r="H10" s="356"/>
      <c r="I10" s="167"/>
      <c r="J10" s="356"/>
      <c r="K10" s="167"/>
      <c r="L10" s="145">
        <f t="shared" si="0"/>
        <v>0</v>
      </c>
      <c r="M10" s="133"/>
    </row>
    <row r="11" spans="2:13" ht="15" x14ac:dyDescent="0.25">
      <c r="B11" s="30"/>
      <c r="C11" s="148">
        <v>5</v>
      </c>
      <c r="D11" s="156" t="str">
        <f>IF(Stammdaten!D13="","",Stammdaten!D13)</f>
        <v/>
      </c>
      <c r="E11" s="156" t="str">
        <f>IF(Stammdaten!E13="","",Stammdaten!E13)</f>
        <v/>
      </c>
      <c r="F11" s="166"/>
      <c r="G11" s="166"/>
      <c r="H11" s="356"/>
      <c r="I11" s="167"/>
      <c r="J11" s="356"/>
      <c r="K11" s="167"/>
      <c r="L11" s="145" t="str">
        <f t="shared" si="0"/>
        <v/>
      </c>
      <c r="M11" s="133"/>
    </row>
    <row r="12" spans="2:13" ht="15" x14ac:dyDescent="0.25">
      <c r="B12" s="30"/>
      <c r="C12" s="148">
        <v>6</v>
      </c>
      <c r="D12" s="156" t="str">
        <f>IF(Stammdaten!D14="","",Stammdaten!D14)</f>
        <v/>
      </c>
      <c r="E12" s="156" t="str">
        <f>IF(Stammdaten!E14="","",Stammdaten!E14)</f>
        <v/>
      </c>
      <c r="F12" s="166"/>
      <c r="G12" s="166"/>
      <c r="H12" s="356"/>
      <c r="I12" s="167"/>
      <c r="J12" s="356"/>
      <c r="K12" s="167"/>
      <c r="L12" s="145" t="str">
        <f t="shared" si="0"/>
        <v/>
      </c>
      <c r="M12" s="133"/>
    </row>
    <row r="13" spans="2:13" ht="15" x14ac:dyDescent="0.25">
      <c r="B13" s="30"/>
      <c r="C13" s="148">
        <v>7</v>
      </c>
      <c r="D13" s="156" t="str">
        <f>IF(Stammdaten!D15="","",Stammdaten!D15)</f>
        <v/>
      </c>
      <c r="E13" s="156" t="str">
        <f>IF(Stammdaten!E15="","",Stammdaten!E15)</f>
        <v/>
      </c>
      <c r="F13" s="166"/>
      <c r="G13" s="166"/>
      <c r="H13" s="356"/>
      <c r="I13" s="167"/>
      <c r="J13" s="356"/>
      <c r="K13" s="167"/>
      <c r="L13" s="145" t="str">
        <f t="shared" si="0"/>
        <v/>
      </c>
      <c r="M13" s="133"/>
    </row>
    <row r="14" spans="2:13" ht="15" x14ac:dyDescent="0.25">
      <c r="B14" s="30"/>
      <c r="C14" s="148">
        <v>8</v>
      </c>
      <c r="D14" s="156" t="str">
        <f>IF(Stammdaten!D16="","",Stammdaten!D16)</f>
        <v/>
      </c>
      <c r="E14" s="156" t="str">
        <f>IF(Stammdaten!E16="","",Stammdaten!E16)</f>
        <v/>
      </c>
      <c r="F14" s="166"/>
      <c r="G14" s="166"/>
      <c r="H14" s="356"/>
      <c r="I14" s="167"/>
      <c r="J14" s="356"/>
      <c r="K14" s="167"/>
      <c r="L14" s="145" t="str">
        <f t="shared" si="0"/>
        <v/>
      </c>
      <c r="M14" s="133"/>
    </row>
    <row r="15" spans="2:13" ht="15" x14ac:dyDescent="0.25">
      <c r="B15" s="30"/>
      <c r="C15" s="148">
        <v>9</v>
      </c>
      <c r="D15" s="156" t="str">
        <f>IF(Stammdaten!D17="","",Stammdaten!D17)</f>
        <v/>
      </c>
      <c r="E15" s="156" t="str">
        <f>IF(Stammdaten!E17="","",Stammdaten!E17)</f>
        <v/>
      </c>
      <c r="F15" s="166"/>
      <c r="G15" s="166"/>
      <c r="H15" s="356"/>
      <c r="I15" s="167"/>
      <c r="J15" s="356"/>
      <c r="K15" s="167"/>
      <c r="L15" s="145" t="str">
        <f t="shared" si="0"/>
        <v/>
      </c>
      <c r="M15" s="133"/>
    </row>
    <row r="16" spans="2:13" ht="15" x14ac:dyDescent="0.25">
      <c r="B16" s="30"/>
      <c r="C16" s="148">
        <v>10</v>
      </c>
      <c r="D16" s="156" t="str">
        <f>IF(Stammdaten!D18="","",Stammdaten!D18)</f>
        <v/>
      </c>
      <c r="E16" s="156" t="str">
        <f>IF(Stammdaten!E18="","",Stammdaten!E18)</f>
        <v/>
      </c>
      <c r="F16" s="166"/>
      <c r="G16" s="166"/>
      <c r="H16" s="356"/>
      <c r="I16" s="167"/>
      <c r="J16" s="356"/>
      <c r="K16" s="167"/>
      <c r="L16" s="145" t="str">
        <f t="shared" si="0"/>
        <v/>
      </c>
      <c r="M16" s="133"/>
    </row>
    <row r="17" spans="2:13" ht="15" x14ac:dyDescent="0.25">
      <c r="B17" s="5"/>
      <c r="C17" s="148">
        <v>11</v>
      </c>
      <c r="D17" s="156" t="str">
        <f>IF(Stammdaten!D19="","",Stammdaten!D19)</f>
        <v/>
      </c>
      <c r="E17" s="156" t="str">
        <f>IF(Stammdaten!E19="","",Stammdaten!E19)</f>
        <v/>
      </c>
      <c r="F17" s="166"/>
      <c r="G17" s="166"/>
      <c r="H17" s="356"/>
      <c r="I17" s="167"/>
      <c r="J17" s="356"/>
      <c r="K17" s="167"/>
      <c r="L17" s="145" t="str">
        <f t="shared" si="0"/>
        <v/>
      </c>
      <c r="M17" s="133"/>
    </row>
    <row r="18" spans="2:13" ht="15" x14ac:dyDescent="0.25">
      <c r="B18" s="5"/>
      <c r="C18" s="148">
        <v>12</v>
      </c>
      <c r="D18" s="156" t="str">
        <f>IF(Stammdaten!D20="","",Stammdaten!D20)</f>
        <v/>
      </c>
      <c r="E18" s="156" t="str">
        <f>IF(Stammdaten!E20="","",Stammdaten!E20)</f>
        <v/>
      </c>
      <c r="F18" s="166"/>
      <c r="G18" s="166"/>
      <c r="H18" s="356"/>
      <c r="I18" s="167"/>
      <c r="J18" s="356"/>
      <c r="K18" s="167"/>
      <c r="L18" s="145" t="str">
        <f t="shared" si="0"/>
        <v/>
      </c>
      <c r="M18" s="133"/>
    </row>
    <row r="19" spans="2:13" ht="15" x14ac:dyDescent="0.25">
      <c r="B19" s="30"/>
      <c r="C19" s="148">
        <v>13</v>
      </c>
      <c r="D19" s="156" t="str">
        <f>IF(Stammdaten!D21="","",Stammdaten!D21)</f>
        <v/>
      </c>
      <c r="E19" s="156" t="str">
        <f>IF(Stammdaten!E21="","",Stammdaten!E21)</f>
        <v/>
      </c>
      <c r="F19" s="166"/>
      <c r="G19" s="166"/>
      <c r="H19" s="356"/>
      <c r="I19" s="167"/>
      <c r="J19" s="356"/>
      <c r="K19" s="167"/>
      <c r="L19" s="145" t="str">
        <f t="shared" si="0"/>
        <v/>
      </c>
      <c r="M19" s="133"/>
    </row>
    <row r="20" spans="2:13" ht="15" x14ac:dyDescent="0.25">
      <c r="B20" s="30"/>
      <c r="C20" s="148">
        <v>14</v>
      </c>
      <c r="D20" s="156" t="str">
        <f>IF(Stammdaten!D22="","",Stammdaten!D22)</f>
        <v/>
      </c>
      <c r="E20" s="156" t="str">
        <f>IF(Stammdaten!E22="","",Stammdaten!E22)</f>
        <v/>
      </c>
      <c r="F20" s="166"/>
      <c r="G20" s="166"/>
      <c r="H20" s="356"/>
      <c r="I20" s="167"/>
      <c r="J20" s="356"/>
      <c r="K20" s="167"/>
      <c r="L20" s="145" t="str">
        <f t="shared" si="0"/>
        <v/>
      </c>
      <c r="M20" s="133"/>
    </row>
    <row r="21" spans="2:13" ht="15" x14ac:dyDescent="0.25">
      <c r="B21" s="30"/>
      <c r="C21" s="148">
        <v>15</v>
      </c>
      <c r="D21" s="156" t="str">
        <f>IF(Stammdaten!D23="","",Stammdaten!D23)</f>
        <v/>
      </c>
      <c r="E21" s="156" t="str">
        <f>IF(Stammdaten!E23="","",Stammdaten!E23)</f>
        <v/>
      </c>
      <c r="F21" s="166"/>
      <c r="G21" s="166"/>
      <c r="H21" s="356"/>
      <c r="I21" s="167"/>
      <c r="J21" s="356"/>
      <c r="K21" s="167"/>
      <c r="L21" s="145" t="str">
        <f t="shared" si="0"/>
        <v/>
      </c>
      <c r="M21" s="133"/>
    </row>
    <row r="22" spans="2:13" ht="15" x14ac:dyDescent="0.25">
      <c r="B22" s="30"/>
      <c r="C22" s="148">
        <v>16</v>
      </c>
      <c r="D22" s="156" t="str">
        <f>IF(Stammdaten!D24="","",Stammdaten!D24)</f>
        <v/>
      </c>
      <c r="E22" s="156" t="str">
        <f>IF(Stammdaten!E24="","",Stammdaten!E24)</f>
        <v/>
      </c>
      <c r="F22" s="166"/>
      <c r="G22" s="166"/>
      <c r="H22" s="356"/>
      <c r="I22" s="167"/>
      <c r="J22" s="356"/>
      <c r="K22" s="167"/>
      <c r="L22" s="145" t="str">
        <f t="shared" si="0"/>
        <v/>
      </c>
      <c r="M22" s="133"/>
    </row>
    <row r="23" spans="2:13" ht="15" x14ac:dyDescent="0.25">
      <c r="B23" s="30"/>
      <c r="C23" s="148">
        <v>17</v>
      </c>
      <c r="D23" s="156" t="str">
        <f>IF(Stammdaten!D25="","",Stammdaten!D25)</f>
        <v/>
      </c>
      <c r="E23" s="156" t="str">
        <f>IF(Stammdaten!E25="","",Stammdaten!E25)</f>
        <v/>
      </c>
      <c r="F23" s="166"/>
      <c r="G23" s="166"/>
      <c r="H23" s="356"/>
      <c r="I23" s="167"/>
      <c r="J23" s="356"/>
      <c r="K23" s="167"/>
      <c r="L23" s="145" t="str">
        <f t="shared" si="0"/>
        <v/>
      </c>
      <c r="M23" s="133"/>
    </row>
    <row r="24" spans="2:13" ht="15" x14ac:dyDescent="0.25">
      <c r="B24" s="30"/>
      <c r="C24" s="148">
        <v>18</v>
      </c>
      <c r="D24" s="156" t="str">
        <f>IF(Stammdaten!D26="","",Stammdaten!D26)</f>
        <v/>
      </c>
      <c r="E24" s="156" t="str">
        <f>IF(Stammdaten!E26="","",Stammdaten!E26)</f>
        <v/>
      </c>
      <c r="F24" s="166"/>
      <c r="G24" s="166"/>
      <c r="H24" s="356"/>
      <c r="I24" s="167"/>
      <c r="J24" s="356"/>
      <c r="K24" s="167"/>
      <c r="L24" s="145" t="str">
        <f t="shared" si="0"/>
        <v/>
      </c>
      <c r="M24" s="133"/>
    </row>
    <row r="25" spans="2:13" ht="15" x14ac:dyDescent="0.25">
      <c r="B25" s="30"/>
      <c r="C25" s="148">
        <v>19</v>
      </c>
      <c r="D25" s="156" t="str">
        <f>IF(Stammdaten!D27="","",Stammdaten!D27)</f>
        <v/>
      </c>
      <c r="E25" s="156" t="str">
        <f>IF(Stammdaten!E27="","",Stammdaten!E27)</f>
        <v/>
      </c>
      <c r="F25" s="166"/>
      <c r="G25" s="166"/>
      <c r="H25" s="356"/>
      <c r="I25" s="167"/>
      <c r="J25" s="356"/>
      <c r="K25" s="167"/>
      <c r="L25" s="145" t="str">
        <f t="shared" si="0"/>
        <v/>
      </c>
      <c r="M25" s="133"/>
    </row>
    <row r="26" spans="2:13" ht="15" x14ac:dyDescent="0.25">
      <c r="B26" s="30"/>
      <c r="C26" s="148">
        <v>20</v>
      </c>
      <c r="D26" s="156" t="str">
        <f>IF(Stammdaten!D28="","",Stammdaten!D28)</f>
        <v/>
      </c>
      <c r="E26" s="156" t="str">
        <f>IF(Stammdaten!E28="","",Stammdaten!E28)</f>
        <v/>
      </c>
      <c r="F26" s="166"/>
      <c r="G26" s="166"/>
      <c r="H26" s="356"/>
      <c r="I26" s="167"/>
      <c r="J26" s="356"/>
      <c r="K26" s="167"/>
      <c r="L26" s="145" t="str">
        <f t="shared" si="0"/>
        <v/>
      </c>
      <c r="M26" s="133"/>
    </row>
    <row r="27" spans="2:13" x14ac:dyDescent="0.2">
      <c r="B27" s="129"/>
      <c r="C27" s="41"/>
      <c r="D27" s="130"/>
      <c r="E27" s="130"/>
      <c r="F27" s="130"/>
      <c r="G27" s="130"/>
      <c r="H27" s="130"/>
      <c r="I27" s="130"/>
      <c r="J27" s="130"/>
      <c r="K27" s="130"/>
      <c r="L27" s="130"/>
      <c r="M27" s="147"/>
    </row>
  </sheetData>
  <sheetProtection algorithmName="SHA-512" hashValue="2A0ZpHbecNxQecDwmRZg/i5VT9liR3EF2WQExAXK/TPjErEq5B93mb+SEw/NXxNxrvtX7WDC97EGQ5rMgTccNg==" saltValue="uPjhgv5ngJBH42eCBX5MzA==" spinCount="100000" sheet="1" objects="1" scenarios="1"/>
  <mergeCells count="1">
    <mergeCell ref="C3:F3"/>
  </mergeCells>
  <pageMargins left="0.74791666666666701" right="0.74791666666666701" top="0.98402777777777795" bottom="0.98402777777777795" header="0.51180555555555496" footer="0.51180555555555496"/>
  <pageSetup paperSize="0" scale="0" firstPageNumber="0" orientation="portrait" usePrinterDefaults="0" horizontalDpi="0" verticalDpi="0" copie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N69"/>
  <sheetViews>
    <sheetView showGridLines="0" showRowColHeaders="0" zoomScaleNormal="100" workbookViewId="0">
      <selection activeCell="H7" sqref="H7"/>
    </sheetView>
  </sheetViews>
  <sheetFormatPr baseColWidth="10" defaultColWidth="9.140625" defaultRowHeight="12.75" x14ac:dyDescent="0.2"/>
  <cols>
    <col min="1" max="1" width="4.85546875" customWidth="1"/>
    <col min="2" max="2" width="2.5703125"/>
    <col min="3" max="3" width="8.85546875"/>
    <col min="4" max="4" width="7.5703125"/>
    <col min="5" max="5" width="25.140625"/>
    <col min="6" max="6" width="11.5703125"/>
    <col min="7" max="7" width="12.42578125"/>
    <col min="8" max="8" width="11.7109375"/>
    <col min="9" max="9" width="12.140625"/>
    <col min="10" max="11" width="12"/>
    <col min="12" max="12" width="3"/>
    <col min="13" max="14" width="9.85546875"/>
    <col min="15" max="15" width="11.42578125"/>
    <col min="16" max="18" width="9.42578125"/>
    <col min="19" max="19" width="10"/>
    <col min="20" max="20" width="9.85546875"/>
    <col min="21" max="21" width="11.28515625"/>
    <col min="22" max="24" width="9.7109375"/>
    <col min="25" max="25" width="10"/>
    <col min="26" max="26" width="9.5703125"/>
    <col min="27" max="27" width="2.5703125"/>
    <col min="28" max="1025" width="11.7109375"/>
  </cols>
  <sheetData>
    <row r="1" spans="2:12" ht="24" customHeight="1" x14ac:dyDescent="0.2"/>
    <row r="2" spans="2:12" x14ac:dyDescent="0.2">
      <c r="B2" s="108"/>
      <c r="C2" s="109"/>
      <c r="D2" s="109"/>
      <c r="E2" s="109"/>
      <c r="F2" s="109"/>
      <c r="G2" s="109"/>
      <c r="H2" s="109"/>
      <c r="I2" s="109"/>
      <c r="J2" s="109"/>
      <c r="K2" s="109"/>
      <c r="L2" s="132"/>
    </row>
    <row r="3" spans="2:12" ht="20.25" x14ac:dyDescent="0.3">
      <c r="B3" s="5"/>
      <c r="C3" s="341" t="s">
        <v>172</v>
      </c>
      <c r="D3" s="341"/>
      <c r="E3" s="341"/>
      <c r="F3" s="341"/>
      <c r="G3" s="341"/>
      <c r="H3" s="111"/>
      <c r="I3" s="113"/>
      <c r="J3" s="155">
        <f>Stammdaten!$M$3</f>
        <v>2018</v>
      </c>
      <c r="K3" s="113"/>
      <c r="L3" s="133"/>
    </row>
    <row r="4" spans="2:12" ht="20.25" x14ac:dyDescent="0.3">
      <c r="B4" s="5"/>
      <c r="C4" s="6"/>
      <c r="D4" s="115"/>
      <c r="E4" s="4"/>
      <c r="F4" s="61"/>
      <c r="G4" s="61"/>
      <c r="H4" s="61"/>
      <c r="I4" s="61"/>
      <c r="J4" s="61"/>
      <c r="K4" s="61"/>
      <c r="L4" s="133"/>
    </row>
    <row r="5" spans="2:12" x14ac:dyDescent="0.2">
      <c r="B5" s="5"/>
      <c r="C5" s="6"/>
      <c r="D5" s="6"/>
      <c r="E5" s="6"/>
      <c r="F5" s="6"/>
      <c r="G5" s="6"/>
      <c r="H5" s="6"/>
      <c r="I5" s="6"/>
      <c r="J5" s="6"/>
      <c r="K5" s="6"/>
      <c r="L5" s="133"/>
    </row>
    <row r="6" spans="2:12" ht="30" customHeight="1" x14ac:dyDescent="0.25">
      <c r="B6" s="5"/>
      <c r="C6" s="2" t="s">
        <v>155</v>
      </c>
      <c r="D6" s="2" t="s">
        <v>85</v>
      </c>
      <c r="E6" s="2" t="s">
        <v>6</v>
      </c>
      <c r="F6" s="344" t="s">
        <v>151</v>
      </c>
      <c r="G6" s="344"/>
      <c r="H6" s="2" t="s">
        <v>114</v>
      </c>
      <c r="I6" s="2" t="s">
        <v>116</v>
      </c>
      <c r="J6" s="2" t="s">
        <v>173</v>
      </c>
      <c r="K6" s="120" t="s">
        <v>174</v>
      </c>
      <c r="L6" s="133"/>
    </row>
    <row r="7" spans="2:12" ht="15.75" customHeight="1" x14ac:dyDescent="0.25">
      <c r="B7" s="5"/>
      <c r="C7" s="148">
        <f>Stammdaten!C9</f>
        <v>1</v>
      </c>
      <c r="D7" s="156">
        <f>IF(Stammdaten!D9="","",Stammdaten!D9)</f>
        <v>1</v>
      </c>
      <c r="E7" s="157" t="str">
        <f>IF(Stammdaten!E9="","",Stammdaten!E9)</f>
        <v>yxyz</v>
      </c>
      <c r="F7" s="168" t="str">
        <f>IF(I7="","",CONCATENATE("Rest aus ",J3-1))</f>
        <v/>
      </c>
      <c r="G7" s="169"/>
      <c r="H7" s="355"/>
      <c r="I7" s="142"/>
      <c r="J7" s="142"/>
      <c r="K7" s="145">
        <f t="shared" ref="K7:K26" si="0">IF(D7="","",I7-J7)</f>
        <v>0</v>
      </c>
      <c r="L7" s="133"/>
    </row>
    <row r="8" spans="2:12" ht="15.75" customHeight="1" x14ac:dyDescent="0.25">
      <c r="B8" s="5"/>
      <c r="C8" s="148">
        <f>Stammdaten!C10</f>
        <v>2</v>
      </c>
      <c r="D8" s="156">
        <f>IF(Stammdaten!D10="","",Stammdaten!D10)</f>
        <v>1</v>
      </c>
      <c r="E8" s="157" t="str">
        <f>IF(Stammdaten!E10="","",Stammdaten!E10)</f>
        <v>zylk</v>
      </c>
      <c r="F8" s="168"/>
      <c r="G8" s="158"/>
      <c r="H8" s="355"/>
      <c r="I8" s="142"/>
      <c r="J8" s="142"/>
      <c r="K8" s="145">
        <f t="shared" si="0"/>
        <v>0</v>
      </c>
      <c r="L8" s="133"/>
    </row>
    <row r="9" spans="2:12" ht="15.75" customHeight="1" x14ac:dyDescent="0.25">
      <c r="B9" s="30"/>
      <c r="C9" s="148">
        <f>Stammdaten!C11</f>
        <v>3</v>
      </c>
      <c r="D9" s="156">
        <f>IF(Stammdaten!D11="","",Stammdaten!D11)</f>
        <v>1</v>
      </c>
      <c r="E9" s="157" t="str">
        <f>IF(Stammdaten!E11="","",Stammdaten!E11)</f>
        <v>lkdl</v>
      </c>
      <c r="F9" s="168"/>
      <c r="G9" s="158"/>
      <c r="H9" s="355"/>
      <c r="I9" s="142"/>
      <c r="J9" s="142"/>
      <c r="K9" s="145">
        <f t="shared" si="0"/>
        <v>0</v>
      </c>
      <c r="L9" s="133"/>
    </row>
    <row r="10" spans="2:12" ht="15.75" customHeight="1" x14ac:dyDescent="0.25">
      <c r="B10" s="30"/>
      <c r="C10" s="148">
        <f>Stammdaten!C12</f>
        <v>4</v>
      </c>
      <c r="D10" s="156">
        <f>IF(Stammdaten!D12="","",Stammdaten!D12)</f>
        <v>1</v>
      </c>
      <c r="E10" s="157" t="str">
        <f>IF(Stammdaten!E12="","",Stammdaten!E12)</f>
        <v>oldks</v>
      </c>
      <c r="F10" s="168"/>
      <c r="G10" s="158"/>
      <c r="H10" s="355"/>
      <c r="I10" s="142"/>
      <c r="J10" s="142"/>
      <c r="K10" s="145">
        <f t="shared" si="0"/>
        <v>0</v>
      </c>
      <c r="L10" s="133"/>
    </row>
    <row r="11" spans="2:12" ht="15.75" customHeight="1" x14ac:dyDescent="0.25">
      <c r="B11" s="30"/>
      <c r="C11" s="148">
        <f>Stammdaten!C13</f>
        <v>5</v>
      </c>
      <c r="D11" s="156" t="str">
        <f>IF(Stammdaten!D13="","",Stammdaten!D13)</f>
        <v/>
      </c>
      <c r="E11" s="157" t="str">
        <f>IF(Stammdaten!E13="","",Stammdaten!E13)</f>
        <v/>
      </c>
      <c r="F11" s="168"/>
      <c r="G11" s="158"/>
      <c r="H11" s="355"/>
      <c r="I11" s="142"/>
      <c r="J11" s="142"/>
      <c r="K11" s="145" t="str">
        <f t="shared" si="0"/>
        <v/>
      </c>
      <c r="L11" s="133"/>
    </row>
    <row r="12" spans="2:12" ht="15.75" customHeight="1" x14ac:dyDescent="0.25">
      <c r="B12" s="30"/>
      <c r="C12" s="148">
        <f>Stammdaten!C14</f>
        <v>6</v>
      </c>
      <c r="D12" s="156" t="str">
        <f>IF(Stammdaten!D14="","",Stammdaten!D14)</f>
        <v/>
      </c>
      <c r="E12" s="157" t="str">
        <f>IF(Stammdaten!E14="","",Stammdaten!E14)</f>
        <v/>
      </c>
      <c r="F12" s="168"/>
      <c r="G12" s="158"/>
      <c r="H12" s="355"/>
      <c r="I12" s="142"/>
      <c r="J12" s="142"/>
      <c r="K12" s="145" t="str">
        <f t="shared" si="0"/>
        <v/>
      </c>
      <c r="L12" s="133"/>
    </row>
    <row r="13" spans="2:12" ht="15.75" customHeight="1" x14ac:dyDescent="0.25">
      <c r="B13" s="30"/>
      <c r="C13" s="148">
        <f>Stammdaten!C15</f>
        <v>7</v>
      </c>
      <c r="D13" s="156" t="str">
        <f>IF(Stammdaten!D15="","",Stammdaten!D15)</f>
        <v/>
      </c>
      <c r="E13" s="157" t="str">
        <f>IF(Stammdaten!E15="","",Stammdaten!E15)</f>
        <v/>
      </c>
      <c r="F13" s="168"/>
      <c r="G13" s="158"/>
      <c r="H13" s="355"/>
      <c r="I13" s="142"/>
      <c r="J13" s="142"/>
      <c r="K13" s="145" t="str">
        <f t="shared" si="0"/>
        <v/>
      </c>
      <c r="L13" s="133"/>
    </row>
    <row r="14" spans="2:12" ht="15.75" customHeight="1" x14ac:dyDescent="0.25">
      <c r="B14" s="30"/>
      <c r="C14" s="148">
        <f>Stammdaten!C16</f>
        <v>8</v>
      </c>
      <c r="D14" s="156" t="str">
        <f>IF(Stammdaten!D16="","",Stammdaten!D16)</f>
        <v/>
      </c>
      <c r="E14" s="157" t="str">
        <f>IF(Stammdaten!E16="","",Stammdaten!E16)</f>
        <v/>
      </c>
      <c r="F14" s="168"/>
      <c r="G14" s="158"/>
      <c r="H14" s="355"/>
      <c r="I14" s="142"/>
      <c r="J14" s="142"/>
      <c r="K14" s="145" t="str">
        <f t="shared" si="0"/>
        <v/>
      </c>
      <c r="L14" s="133"/>
    </row>
    <row r="15" spans="2:12" ht="15.75" customHeight="1" x14ac:dyDescent="0.25">
      <c r="B15" s="30"/>
      <c r="C15" s="148">
        <f>Stammdaten!C17</f>
        <v>9</v>
      </c>
      <c r="D15" s="156" t="str">
        <f>IF(Stammdaten!D17="","",Stammdaten!D17)</f>
        <v/>
      </c>
      <c r="E15" s="157" t="str">
        <f>IF(Stammdaten!E17="","",Stammdaten!E17)</f>
        <v/>
      </c>
      <c r="F15" s="168"/>
      <c r="G15" s="158"/>
      <c r="H15" s="355"/>
      <c r="I15" s="142"/>
      <c r="J15" s="142"/>
      <c r="K15" s="145" t="str">
        <f t="shared" si="0"/>
        <v/>
      </c>
      <c r="L15" s="133"/>
    </row>
    <row r="16" spans="2:12" ht="15.75" customHeight="1" x14ac:dyDescent="0.25">
      <c r="B16" s="30"/>
      <c r="C16" s="148">
        <f>Stammdaten!C18</f>
        <v>10</v>
      </c>
      <c r="D16" s="156" t="str">
        <f>IF(Stammdaten!D18="","",Stammdaten!D18)</f>
        <v/>
      </c>
      <c r="E16" s="157" t="str">
        <f>IF(Stammdaten!E18="","",Stammdaten!E18)</f>
        <v/>
      </c>
      <c r="F16" s="168"/>
      <c r="G16" s="158"/>
      <c r="H16" s="355"/>
      <c r="I16" s="142"/>
      <c r="J16" s="142"/>
      <c r="K16" s="145" t="str">
        <f t="shared" si="0"/>
        <v/>
      </c>
      <c r="L16" s="133"/>
    </row>
    <row r="17" spans="2:12" ht="15.75" customHeight="1" x14ac:dyDescent="0.25">
      <c r="B17" s="5"/>
      <c r="C17" s="148">
        <f>Stammdaten!C19</f>
        <v>11</v>
      </c>
      <c r="D17" s="156" t="str">
        <f>IF(Stammdaten!D19="","",Stammdaten!D19)</f>
        <v/>
      </c>
      <c r="E17" s="157" t="str">
        <f>IF(Stammdaten!E19="","",Stammdaten!E19)</f>
        <v/>
      </c>
      <c r="F17" s="168"/>
      <c r="G17" s="158"/>
      <c r="H17" s="355"/>
      <c r="I17" s="142"/>
      <c r="J17" s="142"/>
      <c r="K17" s="145" t="str">
        <f t="shared" si="0"/>
        <v/>
      </c>
      <c r="L17" s="133"/>
    </row>
    <row r="18" spans="2:12" ht="15.75" customHeight="1" x14ac:dyDescent="0.25">
      <c r="B18" s="5"/>
      <c r="C18" s="148">
        <f>Stammdaten!C20</f>
        <v>12</v>
      </c>
      <c r="D18" s="156" t="str">
        <f>IF(Stammdaten!D20="","",Stammdaten!D20)</f>
        <v/>
      </c>
      <c r="E18" s="157" t="str">
        <f>IF(Stammdaten!E20="","",Stammdaten!E20)</f>
        <v/>
      </c>
      <c r="F18" s="168"/>
      <c r="G18" s="158"/>
      <c r="H18" s="355"/>
      <c r="I18" s="142"/>
      <c r="J18" s="142"/>
      <c r="K18" s="145" t="str">
        <f t="shared" si="0"/>
        <v/>
      </c>
      <c r="L18" s="133"/>
    </row>
    <row r="19" spans="2:12" ht="15.75" customHeight="1" x14ac:dyDescent="0.25">
      <c r="B19" s="30"/>
      <c r="C19" s="148">
        <f>Stammdaten!C21</f>
        <v>13</v>
      </c>
      <c r="D19" s="156" t="str">
        <f>IF(Stammdaten!D21="","",Stammdaten!D21)</f>
        <v/>
      </c>
      <c r="E19" s="157" t="str">
        <f>IF(Stammdaten!E21="","",Stammdaten!E21)</f>
        <v/>
      </c>
      <c r="F19" s="168"/>
      <c r="G19" s="158"/>
      <c r="H19" s="355"/>
      <c r="I19" s="142"/>
      <c r="J19" s="142"/>
      <c r="K19" s="145" t="str">
        <f t="shared" si="0"/>
        <v/>
      </c>
      <c r="L19" s="133"/>
    </row>
    <row r="20" spans="2:12" ht="15.75" customHeight="1" x14ac:dyDescent="0.25">
      <c r="B20" s="30"/>
      <c r="C20" s="148">
        <f>Stammdaten!C22</f>
        <v>14</v>
      </c>
      <c r="D20" s="156" t="str">
        <f>IF(Stammdaten!D22="","",Stammdaten!D22)</f>
        <v/>
      </c>
      <c r="E20" s="157" t="str">
        <f>IF(Stammdaten!E22="","",Stammdaten!E22)</f>
        <v/>
      </c>
      <c r="F20" s="168"/>
      <c r="G20" s="158"/>
      <c r="H20" s="355"/>
      <c r="I20" s="142"/>
      <c r="J20" s="142"/>
      <c r="K20" s="145" t="str">
        <f t="shared" si="0"/>
        <v/>
      </c>
      <c r="L20" s="133"/>
    </row>
    <row r="21" spans="2:12" ht="15.75" customHeight="1" x14ac:dyDescent="0.25">
      <c r="B21" s="30"/>
      <c r="C21" s="148">
        <f>Stammdaten!C23</f>
        <v>15</v>
      </c>
      <c r="D21" s="156" t="str">
        <f>IF(Stammdaten!D23="","",Stammdaten!D23)</f>
        <v/>
      </c>
      <c r="E21" s="157" t="str">
        <f>IF(Stammdaten!E23="","",Stammdaten!E23)</f>
        <v/>
      </c>
      <c r="F21" s="168"/>
      <c r="G21" s="158"/>
      <c r="H21" s="355"/>
      <c r="I21" s="142"/>
      <c r="J21" s="142"/>
      <c r="K21" s="145" t="str">
        <f t="shared" si="0"/>
        <v/>
      </c>
      <c r="L21" s="133"/>
    </row>
    <row r="22" spans="2:12" ht="15.75" customHeight="1" x14ac:dyDescent="0.25">
      <c r="B22" s="30"/>
      <c r="C22" s="148">
        <f>Stammdaten!C24</f>
        <v>16</v>
      </c>
      <c r="D22" s="156" t="str">
        <f>IF(Stammdaten!D24="","",Stammdaten!D24)</f>
        <v/>
      </c>
      <c r="E22" s="157" t="str">
        <f>IF(Stammdaten!E24="","",Stammdaten!E24)</f>
        <v/>
      </c>
      <c r="F22" s="168"/>
      <c r="G22" s="158"/>
      <c r="H22" s="355"/>
      <c r="I22" s="142"/>
      <c r="J22" s="142"/>
      <c r="K22" s="145" t="str">
        <f t="shared" si="0"/>
        <v/>
      </c>
      <c r="L22" s="133"/>
    </row>
    <row r="23" spans="2:12" ht="15.75" customHeight="1" x14ac:dyDescent="0.25">
      <c r="B23" s="30"/>
      <c r="C23" s="148">
        <f>Stammdaten!C25</f>
        <v>17</v>
      </c>
      <c r="D23" s="156" t="str">
        <f>IF(Stammdaten!D25="","",Stammdaten!D25)</f>
        <v/>
      </c>
      <c r="E23" s="157" t="str">
        <f>IF(Stammdaten!E25="","",Stammdaten!E25)</f>
        <v/>
      </c>
      <c r="F23" s="168"/>
      <c r="G23" s="158"/>
      <c r="H23" s="355"/>
      <c r="I23" s="142"/>
      <c r="J23" s="142"/>
      <c r="K23" s="145" t="str">
        <f t="shared" si="0"/>
        <v/>
      </c>
      <c r="L23" s="133"/>
    </row>
    <row r="24" spans="2:12" ht="15.75" customHeight="1" x14ac:dyDescent="0.25">
      <c r="B24" s="30"/>
      <c r="C24" s="148">
        <f>Stammdaten!C26</f>
        <v>18</v>
      </c>
      <c r="D24" s="156" t="str">
        <f>IF(Stammdaten!D26="","",Stammdaten!D26)</f>
        <v/>
      </c>
      <c r="E24" s="157" t="str">
        <f>IF(Stammdaten!E26="","",Stammdaten!E26)</f>
        <v/>
      </c>
      <c r="F24" s="168"/>
      <c r="G24" s="158"/>
      <c r="H24" s="355"/>
      <c r="I24" s="142"/>
      <c r="J24" s="142"/>
      <c r="K24" s="145" t="str">
        <f t="shared" si="0"/>
        <v/>
      </c>
      <c r="L24" s="133"/>
    </row>
    <row r="25" spans="2:12" ht="15.75" customHeight="1" x14ac:dyDescent="0.25">
      <c r="B25" s="30"/>
      <c r="C25" s="148">
        <f>Stammdaten!C27</f>
        <v>19</v>
      </c>
      <c r="D25" s="156" t="str">
        <f>IF(Stammdaten!D27="","",Stammdaten!D27)</f>
        <v/>
      </c>
      <c r="E25" s="157" t="str">
        <f>IF(Stammdaten!E27="","",Stammdaten!E27)</f>
        <v/>
      </c>
      <c r="F25" s="168"/>
      <c r="G25" s="158"/>
      <c r="H25" s="355"/>
      <c r="I25" s="142"/>
      <c r="J25" s="142"/>
      <c r="K25" s="145" t="str">
        <f t="shared" si="0"/>
        <v/>
      </c>
      <c r="L25" s="133"/>
    </row>
    <row r="26" spans="2:12" ht="15.75" customHeight="1" x14ac:dyDescent="0.25">
      <c r="B26" s="30"/>
      <c r="C26" s="148">
        <f>Stammdaten!C28</f>
        <v>20</v>
      </c>
      <c r="D26" s="156" t="str">
        <f>IF(Stammdaten!D28="","",Stammdaten!D28)</f>
        <v/>
      </c>
      <c r="E26" s="157" t="str">
        <f>IF(Stammdaten!E28="","",Stammdaten!E28)</f>
        <v/>
      </c>
      <c r="F26" s="168"/>
      <c r="G26" s="158"/>
      <c r="H26" s="355"/>
      <c r="I26" s="142"/>
      <c r="J26" s="142"/>
      <c r="K26" s="145" t="str">
        <f t="shared" si="0"/>
        <v/>
      </c>
      <c r="L26" s="133"/>
    </row>
    <row r="27" spans="2:12" ht="15.75" customHeight="1" x14ac:dyDescent="0.2">
      <c r="B27" s="129"/>
      <c r="C27" s="41"/>
      <c r="D27" s="130"/>
      <c r="E27" s="130"/>
      <c r="F27" s="130"/>
      <c r="G27" s="130"/>
      <c r="H27" s="130"/>
      <c r="I27" s="130"/>
      <c r="J27" s="130"/>
      <c r="K27" s="130"/>
      <c r="L27" s="147"/>
    </row>
    <row r="40" ht="13.15" hidden="1" customHeight="1" x14ac:dyDescent="0.2"/>
    <row r="41" ht="13.15" hidden="1" customHeight="1" x14ac:dyDescent="0.2"/>
    <row r="42" ht="13.15" hidden="1" customHeight="1" x14ac:dyDescent="0.2"/>
    <row r="43" ht="13.15" hidden="1" customHeight="1" x14ac:dyDescent="0.2"/>
    <row r="44" ht="13.15" hidden="1" customHeight="1" x14ac:dyDescent="0.2"/>
    <row r="45" ht="13.15" hidden="1" customHeight="1" x14ac:dyDescent="0.2"/>
    <row r="46" ht="13.15" hidden="1" customHeight="1" x14ac:dyDescent="0.2"/>
    <row r="47" ht="13.15" hidden="1" customHeight="1" x14ac:dyDescent="0.2"/>
    <row r="48" ht="13.15" hidden="1" customHeight="1" x14ac:dyDescent="0.2"/>
    <row r="49" spans="4:14" ht="13.15" hidden="1" customHeight="1" x14ac:dyDescent="0.2">
      <c r="H49" t="s">
        <v>175</v>
      </c>
    </row>
    <row r="50" spans="4:14" ht="13.15" hidden="1" customHeight="1" x14ac:dyDescent="0.2">
      <c r="E50">
        <f t="shared" ref="E50:E59" si="1">IF(D7=1,K7,"")</f>
        <v>0</v>
      </c>
      <c r="F50" t="str">
        <f t="shared" ref="F50:F59" si="2">IF(D7=2,K7,"")</f>
        <v/>
      </c>
      <c r="G50" t="str">
        <f t="shared" ref="G50:G59" si="3">IF(D7=3,K7,"")</f>
        <v/>
      </c>
      <c r="H50" t="str">
        <f t="shared" ref="H50:H59" si="4">IF(D7=4,K7,"")</f>
        <v/>
      </c>
      <c r="I50" t="str">
        <f t="shared" ref="I50:I59" si="5">IF(D7=5,K7,"")</f>
        <v/>
      </c>
      <c r="J50" t="str">
        <f t="shared" ref="J50:J59" si="6">IF(D7=6,K7,"")</f>
        <v/>
      </c>
      <c r="K50" t="str">
        <f t="shared" ref="K50:K59" si="7">IF(D7=7,K7,"")</f>
        <v/>
      </c>
      <c r="L50" t="str">
        <f t="shared" ref="L50:L59" si="8">IF(D7=8,K7,"")</f>
        <v/>
      </c>
      <c r="M50" t="str">
        <f t="shared" ref="M50:M59" si="9">IF(D7=9,K7,"")</f>
        <v/>
      </c>
      <c r="N50" t="str">
        <f t="shared" ref="N50:N59" si="10">IF(D7=10,K7,"")</f>
        <v/>
      </c>
    </row>
    <row r="51" spans="4:14" ht="13.15" hidden="1" customHeight="1" x14ac:dyDescent="0.2">
      <c r="E51">
        <f t="shared" si="1"/>
        <v>0</v>
      </c>
      <c r="F51" t="str">
        <f t="shared" si="2"/>
        <v/>
      </c>
      <c r="G51" t="str">
        <f t="shared" si="3"/>
        <v/>
      </c>
      <c r="H51" t="str">
        <f t="shared" si="4"/>
        <v/>
      </c>
      <c r="I51" t="str">
        <f t="shared" si="5"/>
        <v/>
      </c>
      <c r="J51" t="str">
        <f t="shared" si="6"/>
        <v/>
      </c>
      <c r="K51" t="str">
        <f t="shared" si="7"/>
        <v/>
      </c>
      <c r="L51" t="str">
        <f t="shared" si="8"/>
        <v/>
      </c>
      <c r="M51" t="str">
        <f t="shared" si="9"/>
        <v/>
      </c>
      <c r="N51" t="str">
        <f t="shared" si="10"/>
        <v/>
      </c>
    </row>
    <row r="52" spans="4:14" ht="13.15" hidden="1" customHeight="1" x14ac:dyDescent="0.2">
      <c r="E52">
        <f t="shared" si="1"/>
        <v>0</v>
      </c>
      <c r="F52" t="str">
        <f t="shared" si="2"/>
        <v/>
      </c>
      <c r="G52" t="str">
        <f t="shared" si="3"/>
        <v/>
      </c>
      <c r="H52" t="str">
        <f t="shared" si="4"/>
        <v/>
      </c>
      <c r="I52" t="str">
        <f t="shared" si="5"/>
        <v/>
      </c>
      <c r="J52" t="str">
        <f t="shared" si="6"/>
        <v/>
      </c>
      <c r="K52" t="str">
        <f t="shared" si="7"/>
        <v/>
      </c>
      <c r="L52" t="str">
        <f t="shared" si="8"/>
        <v/>
      </c>
      <c r="M52" t="str">
        <f t="shared" si="9"/>
        <v/>
      </c>
      <c r="N52" t="str">
        <f t="shared" si="10"/>
        <v/>
      </c>
    </row>
    <row r="53" spans="4:14" ht="13.15" hidden="1" customHeight="1" x14ac:dyDescent="0.2">
      <c r="E53">
        <f t="shared" si="1"/>
        <v>0</v>
      </c>
      <c r="F53" t="str">
        <f t="shared" si="2"/>
        <v/>
      </c>
      <c r="G53" t="str">
        <f t="shared" si="3"/>
        <v/>
      </c>
      <c r="H53" t="str">
        <f t="shared" si="4"/>
        <v/>
      </c>
      <c r="I53" t="str">
        <f t="shared" si="5"/>
        <v/>
      </c>
      <c r="J53" t="str">
        <f t="shared" si="6"/>
        <v/>
      </c>
      <c r="K53" t="str">
        <f t="shared" si="7"/>
        <v/>
      </c>
      <c r="L53" t="str">
        <f t="shared" si="8"/>
        <v/>
      </c>
      <c r="M53" t="str">
        <f t="shared" si="9"/>
        <v/>
      </c>
      <c r="N53" t="str">
        <f t="shared" si="10"/>
        <v/>
      </c>
    </row>
    <row r="54" spans="4:14" ht="13.15" hidden="1" customHeight="1" x14ac:dyDescent="0.2">
      <c r="E54" t="str">
        <f t="shared" si="1"/>
        <v/>
      </c>
      <c r="F54" t="str">
        <f t="shared" si="2"/>
        <v/>
      </c>
      <c r="G54" t="str">
        <f t="shared" si="3"/>
        <v/>
      </c>
      <c r="H54" t="str">
        <f t="shared" si="4"/>
        <v/>
      </c>
      <c r="I54" t="str">
        <f t="shared" si="5"/>
        <v/>
      </c>
      <c r="J54" t="str">
        <f t="shared" si="6"/>
        <v/>
      </c>
      <c r="K54" t="str">
        <f t="shared" si="7"/>
        <v/>
      </c>
      <c r="L54" t="str">
        <f t="shared" si="8"/>
        <v/>
      </c>
      <c r="M54" t="str">
        <f t="shared" si="9"/>
        <v/>
      </c>
      <c r="N54" t="str">
        <f t="shared" si="10"/>
        <v/>
      </c>
    </row>
    <row r="55" spans="4:14" ht="13.15" hidden="1" customHeight="1" x14ac:dyDescent="0.2">
      <c r="E55" t="str">
        <f t="shared" si="1"/>
        <v/>
      </c>
      <c r="F55" t="str">
        <f t="shared" si="2"/>
        <v/>
      </c>
      <c r="G55" t="str">
        <f t="shared" si="3"/>
        <v/>
      </c>
      <c r="H55" t="str">
        <f t="shared" si="4"/>
        <v/>
      </c>
      <c r="I55" t="str">
        <f t="shared" si="5"/>
        <v/>
      </c>
      <c r="J55" t="str">
        <f t="shared" si="6"/>
        <v/>
      </c>
      <c r="K55" t="str">
        <f t="shared" si="7"/>
        <v/>
      </c>
      <c r="L55" t="str">
        <f t="shared" si="8"/>
        <v/>
      </c>
      <c r="M55" t="str">
        <f t="shared" si="9"/>
        <v/>
      </c>
      <c r="N55" t="str">
        <f t="shared" si="10"/>
        <v/>
      </c>
    </row>
    <row r="56" spans="4:14" ht="13.15" hidden="1" customHeight="1" x14ac:dyDescent="0.2">
      <c r="E56" t="str">
        <f t="shared" si="1"/>
        <v/>
      </c>
      <c r="F56" t="str">
        <f t="shared" si="2"/>
        <v/>
      </c>
      <c r="G56" t="str">
        <f t="shared" si="3"/>
        <v/>
      </c>
      <c r="H56" t="str">
        <f t="shared" si="4"/>
        <v/>
      </c>
      <c r="I56" t="str">
        <f t="shared" si="5"/>
        <v/>
      </c>
      <c r="J56" t="str">
        <f t="shared" si="6"/>
        <v/>
      </c>
      <c r="K56" t="str">
        <f t="shared" si="7"/>
        <v/>
      </c>
      <c r="L56" t="str">
        <f t="shared" si="8"/>
        <v/>
      </c>
      <c r="M56" t="str">
        <f t="shared" si="9"/>
        <v/>
      </c>
      <c r="N56" t="str">
        <f t="shared" si="10"/>
        <v/>
      </c>
    </row>
    <row r="57" spans="4:14" ht="13.15" hidden="1" customHeight="1" x14ac:dyDescent="0.2">
      <c r="E57" t="str">
        <f t="shared" si="1"/>
        <v/>
      </c>
      <c r="F57" t="str">
        <f t="shared" si="2"/>
        <v/>
      </c>
      <c r="G57" t="str">
        <f t="shared" si="3"/>
        <v/>
      </c>
      <c r="H57" t="str">
        <f t="shared" si="4"/>
        <v/>
      </c>
      <c r="I57" t="str">
        <f t="shared" si="5"/>
        <v/>
      </c>
      <c r="J57" t="str">
        <f t="shared" si="6"/>
        <v/>
      </c>
      <c r="K57" t="str">
        <f t="shared" si="7"/>
        <v/>
      </c>
      <c r="L57" t="str">
        <f t="shared" si="8"/>
        <v/>
      </c>
      <c r="M57" t="str">
        <f t="shared" si="9"/>
        <v/>
      </c>
      <c r="N57" t="str">
        <f t="shared" si="10"/>
        <v/>
      </c>
    </row>
    <row r="58" spans="4:14" ht="13.15" hidden="1" customHeight="1" x14ac:dyDescent="0.2">
      <c r="E58" t="str">
        <f t="shared" si="1"/>
        <v/>
      </c>
      <c r="F58" t="str">
        <f t="shared" si="2"/>
        <v/>
      </c>
      <c r="G58" t="str">
        <f t="shared" si="3"/>
        <v/>
      </c>
      <c r="H58" t="str">
        <f t="shared" si="4"/>
        <v/>
      </c>
      <c r="I58" t="str">
        <f t="shared" si="5"/>
        <v/>
      </c>
      <c r="J58" t="str">
        <f t="shared" si="6"/>
        <v/>
      </c>
      <c r="K58" t="str">
        <f t="shared" si="7"/>
        <v/>
      </c>
      <c r="L58" t="str">
        <f t="shared" si="8"/>
        <v/>
      </c>
      <c r="M58" t="str">
        <f t="shared" si="9"/>
        <v/>
      </c>
      <c r="N58" t="str">
        <f t="shared" si="10"/>
        <v/>
      </c>
    </row>
    <row r="59" spans="4:14" ht="13.15" hidden="1" customHeight="1" x14ac:dyDescent="0.2">
      <c r="D59" t="s">
        <v>159</v>
      </c>
      <c r="E59" t="str">
        <f t="shared" si="1"/>
        <v/>
      </c>
      <c r="F59" t="str">
        <f t="shared" si="2"/>
        <v/>
      </c>
      <c r="G59" t="str">
        <f t="shared" si="3"/>
        <v/>
      </c>
      <c r="H59" t="str">
        <f t="shared" si="4"/>
        <v/>
      </c>
      <c r="I59" t="str">
        <f t="shared" si="5"/>
        <v/>
      </c>
      <c r="J59" t="str">
        <f t="shared" si="6"/>
        <v/>
      </c>
      <c r="K59" t="str">
        <f t="shared" si="7"/>
        <v/>
      </c>
      <c r="L59" t="str">
        <f t="shared" si="8"/>
        <v/>
      </c>
      <c r="M59" t="str">
        <f t="shared" si="9"/>
        <v/>
      </c>
      <c r="N59" t="str">
        <f t="shared" si="10"/>
        <v/>
      </c>
    </row>
    <row r="60" spans="4:14" ht="13.15" hidden="1" customHeight="1" x14ac:dyDescent="0.2">
      <c r="D60">
        <v>1</v>
      </c>
      <c r="E60" s="103">
        <f t="shared" ref="E60:N60" si="11">SUM(E50:E59)</f>
        <v>0</v>
      </c>
      <c r="F60">
        <f t="shared" si="11"/>
        <v>0</v>
      </c>
      <c r="G60">
        <f t="shared" si="11"/>
        <v>0</v>
      </c>
      <c r="H60">
        <f t="shared" si="11"/>
        <v>0</v>
      </c>
      <c r="I60">
        <f t="shared" si="11"/>
        <v>0</v>
      </c>
      <c r="J60">
        <f t="shared" si="11"/>
        <v>0</v>
      </c>
      <c r="K60">
        <f t="shared" si="11"/>
        <v>0</v>
      </c>
      <c r="L60">
        <f t="shared" si="11"/>
        <v>0</v>
      </c>
      <c r="M60">
        <f t="shared" si="11"/>
        <v>0</v>
      </c>
      <c r="N60">
        <f t="shared" si="11"/>
        <v>0</v>
      </c>
    </row>
    <row r="61" spans="4:14" ht="13.15" hidden="1" customHeight="1" x14ac:dyDescent="0.2">
      <c r="D61">
        <v>2</v>
      </c>
      <c r="E61" s="103">
        <f>F60</f>
        <v>0</v>
      </c>
    </row>
    <row r="62" spans="4:14" ht="13.15" hidden="1" customHeight="1" x14ac:dyDescent="0.2">
      <c r="D62">
        <v>3</v>
      </c>
      <c r="E62" s="103">
        <f>G60</f>
        <v>0</v>
      </c>
    </row>
    <row r="63" spans="4:14" ht="13.15" hidden="1" customHeight="1" x14ac:dyDescent="0.2">
      <c r="D63">
        <v>4</v>
      </c>
      <c r="E63" s="103">
        <f>H60</f>
        <v>0</v>
      </c>
    </row>
    <row r="64" spans="4:14" ht="13.15" hidden="1" customHeight="1" x14ac:dyDescent="0.2">
      <c r="D64">
        <v>5</v>
      </c>
      <c r="E64" s="103">
        <f>I60</f>
        <v>0</v>
      </c>
    </row>
    <row r="65" spans="4:5" ht="13.15" hidden="1" customHeight="1" x14ac:dyDescent="0.2">
      <c r="D65">
        <v>6</v>
      </c>
      <c r="E65" s="103">
        <f>J60</f>
        <v>0</v>
      </c>
    </row>
    <row r="66" spans="4:5" ht="13.15" hidden="1" customHeight="1" x14ac:dyDescent="0.2">
      <c r="D66">
        <v>7</v>
      </c>
      <c r="E66" s="103">
        <f>K60</f>
        <v>0</v>
      </c>
    </row>
    <row r="67" spans="4:5" ht="13.15" hidden="1" customHeight="1" x14ac:dyDescent="0.2">
      <c r="D67">
        <v>8</v>
      </c>
      <c r="E67" s="103">
        <f>L60</f>
        <v>0</v>
      </c>
    </row>
    <row r="68" spans="4:5" ht="13.15" hidden="1" customHeight="1" x14ac:dyDescent="0.2">
      <c r="D68">
        <v>9</v>
      </c>
      <c r="E68" s="103">
        <f>M60</f>
        <v>0</v>
      </c>
    </row>
    <row r="69" spans="4:5" ht="13.15" hidden="1" customHeight="1" x14ac:dyDescent="0.2">
      <c r="D69">
        <v>10</v>
      </c>
      <c r="E69" s="103">
        <f>N60</f>
        <v>0</v>
      </c>
    </row>
  </sheetData>
  <sheetProtection algorithmName="SHA-512" hashValue="FxXhBiLcXNEfAEHUgBXN1403IpAaz6bKDRj98SaqDkcyeSWwSgm6nhryCNRz/Jrh+N0wNwN3sCsJ1vbM5vkApA==" saltValue="XhEac6+kjuZ731NWXVs3HA==" spinCount="100000" sheet="1" objects="1" scenarios="1"/>
  <mergeCells count="2">
    <mergeCell ref="C3:G3"/>
    <mergeCell ref="F6:G6"/>
  </mergeCells>
  <printOptions horizontalCentered="1"/>
  <pageMargins left="0.196527777777778" right="0.196527777777778" top="0.78749999999999998" bottom="0" header="0.51180555555555496" footer="0.51180555555555496"/>
  <pageSetup paperSize="0" scale="0" firstPageNumber="0" orientation="portrait" usePrinterDefaults="0" horizontalDpi="0" verticalDpi="0" copie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I170"/>
  <sheetViews>
    <sheetView showGridLines="0" showRowColHeaders="0" zoomScaleNormal="100" workbookViewId="0">
      <selection activeCell="AJ15" sqref="AJ15"/>
    </sheetView>
  </sheetViews>
  <sheetFormatPr baseColWidth="10" defaultColWidth="9.140625" defaultRowHeight="12.75" x14ac:dyDescent="0.2"/>
  <cols>
    <col min="1" max="1" width="2.5703125"/>
    <col min="2" max="2" width="6.5703125"/>
    <col min="3" max="3" width="15"/>
    <col min="4" max="4" width="4.5703125"/>
    <col min="5" max="8" width="18"/>
    <col min="9" max="9" width="7.7109375"/>
    <col min="10" max="32" width="0" hidden="1"/>
    <col min="33" max="1025" width="11.7109375"/>
  </cols>
  <sheetData>
    <row r="1" spans="2:35" ht="14.1" customHeight="1" x14ac:dyDescent="0.2"/>
    <row r="2" spans="2:35" ht="17.25" customHeight="1" x14ac:dyDescent="0.25">
      <c r="B2" s="4"/>
      <c r="C2" s="170" t="s">
        <v>176</v>
      </c>
      <c r="D2" s="171">
        <v>1</v>
      </c>
      <c r="E2" s="172" t="s">
        <v>177</v>
      </c>
    </row>
    <row r="3" spans="2:35" ht="14.1" customHeight="1" x14ac:dyDescent="0.2">
      <c r="B3" s="173"/>
      <c r="C3" s="173"/>
      <c r="D3" s="173"/>
      <c r="E3" s="173"/>
      <c r="F3" s="173"/>
      <c r="G3" s="173"/>
      <c r="H3" s="173"/>
      <c r="I3" s="173"/>
    </row>
    <row r="4" spans="2:35" ht="72.400000000000006" customHeight="1" x14ac:dyDescent="0.2">
      <c r="B4" s="173"/>
      <c r="C4" s="173"/>
      <c r="D4" s="173"/>
      <c r="E4" s="173"/>
      <c r="F4" s="336" t="str">
        <f>IF(D6="","",VLOOKUP(D6,Stammdaten!$W$9:$AE$18,6))</f>
        <v>Hausbesitzer GmbH</v>
      </c>
      <c r="G4" s="336"/>
      <c r="H4" s="336"/>
      <c r="I4" s="173"/>
    </row>
    <row r="5" spans="2:35" ht="14.1" customHeight="1" x14ac:dyDescent="0.2">
      <c r="B5" s="173"/>
      <c r="C5" s="173"/>
      <c r="D5" s="173"/>
      <c r="E5" s="173"/>
      <c r="F5" s="63" t="str">
        <f>IF(D6="","",CONCATENATE("                 ",VLOOKUP(D6,Stammdaten!$W$9:$AE$18,7),", ",VLOOKUP(D6,Stammdaten!$W$9:$AE$18,8)," , ",VLOOKUP(D6,Stammdaten!W9:AE18,9)))</f>
        <v xml:space="preserve">                 Im Dümpel, 12345 , Stenkelfeld</v>
      </c>
      <c r="G5" s="56"/>
      <c r="H5" s="4"/>
      <c r="I5" s="173"/>
    </row>
    <row r="6" spans="2:35" ht="32.85" customHeight="1" x14ac:dyDescent="0.3">
      <c r="B6" s="173"/>
      <c r="C6" s="174"/>
      <c r="D6" s="175">
        <f>IF(D2="","",D2)</f>
        <v>1</v>
      </c>
      <c r="E6" s="174"/>
      <c r="F6" s="176"/>
      <c r="G6" s="173"/>
      <c r="H6" s="177"/>
      <c r="I6" s="177"/>
      <c r="J6" s="177"/>
    </row>
    <row r="7" spans="2:35" ht="23.25" customHeight="1" x14ac:dyDescent="0.2">
      <c r="B7" s="178"/>
      <c r="C7" s="345" t="str">
        <f>IF(D6="","",CONCATENATE("Organisationsplan für das Haus ",VLOOKUP(D6,Stammdaten!W9:Z18,2)," in ",VLOOKUP(D6,Stammdaten!W9:Z18,4)))</f>
        <v>Organisationsplan für das Haus Im Dümpel in Stenkelfeld</v>
      </c>
      <c r="D7" s="345"/>
      <c r="E7" s="345"/>
      <c r="F7" s="345"/>
      <c r="G7" s="345"/>
      <c r="H7" s="345"/>
      <c r="I7" s="173"/>
      <c r="J7" s="177"/>
      <c r="AI7">
        <f>2007-1</f>
        <v>2006</v>
      </c>
    </row>
    <row r="8" spans="2:35" ht="17.850000000000001" customHeight="1" x14ac:dyDescent="0.2">
      <c r="B8" s="178"/>
      <c r="C8" s="179"/>
      <c r="D8" s="179"/>
      <c r="E8" s="179"/>
      <c r="F8" s="179"/>
      <c r="G8" s="180" t="s">
        <v>178</v>
      </c>
      <c r="H8" s="354">
        <f ca="1">TODAY()</f>
        <v>43517</v>
      </c>
      <c r="I8" s="179"/>
      <c r="J8" s="177"/>
    </row>
    <row r="9" spans="2:35" ht="15.4" customHeight="1" x14ac:dyDescent="0.2">
      <c r="B9" s="178"/>
      <c r="C9" s="181"/>
      <c r="D9" s="181"/>
      <c r="E9" s="181"/>
      <c r="F9" s="181"/>
      <c r="G9" s="181"/>
      <c r="H9" s="181"/>
      <c r="I9" s="181"/>
      <c r="J9" s="177"/>
    </row>
    <row r="10" spans="2:35" ht="15.4" customHeight="1" x14ac:dyDescent="0.25">
      <c r="B10" s="178"/>
      <c r="C10" s="182" t="s">
        <v>179</v>
      </c>
      <c r="D10" s="183" t="s">
        <v>180</v>
      </c>
      <c r="E10" s="181"/>
      <c r="F10" s="181"/>
      <c r="G10" s="181"/>
      <c r="H10" s="181"/>
      <c r="I10" s="181"/>
      <c r="J10" s="177"/>
    </row>
    <row r="11" spans="2:35" ht="15.4" customHeight="1" x14ac:dyDescent="0.2">
      <c r="B11" s="178"/>
      <c r="C11" s="183" t="s">
        <v>181</v>
      </c>
      <c r="D11" s="183"/>
      <c r="E11" s="181"/>
      <c r="F11" s="181"/>
      <c r="G11" s="181"/>
      <c r="H11" s="181"/>
      <c r="I11" s="181"/>
      <c r="J11" s="177"/>
    </row>
    <row r="12" spans="2:35" ht="15.4" customHeight="1" x14ac:dyDescent="0.25">
      <c r="B12" s="178"/>
      <c r="C12" s="183" t="s">
        <v>182</v>
      </c>
      <c r="D12" s="184"/>
      <c r="E12" s="184"/>
      <c r="F12" s="184"/>
      <c r="G12" s="184"/>
      <c r="H12" s="184"/>
      <c r="I12" s="181"/>
      <c r="J12" s="177"/>
    </row>
    <row r="13" spans="2:35" ht="15.4" customHeight="1" x14ac:dyDescent="0.25">
      <c r="B13" s="178"/>
      <c r="C13" s="185"/>
      <c r="D13" s="186"/>
      <c r="E13" s="184"/>
      <c r="F13" s="184"/>
      <c r="G13" s="184"/>
      <c r="H13" s="184"/>
      <c r="I13" s="187"/>
      <c r="J13" s="177"/>
    </row>
    <row r="14" spans="2:35" ht="15.4" customHeight="1" x14ac:dyDescent="0.25">
      <c r="B14" s="178"/>
      <c r="C14" s="183"/>
      <c r="D14" s="183" t="s">
        <v>183</v>
      </c>
      <c r="E14" s="184"/>
      <c r="F14" s="184"/>
      <c r="G14" s="184"/>
      <c r="H14" s="184"/>
      <c r="I14" s="187"/>
      <c r="J14" s="177"/>
    </row>
    <row r="15" spans="2:35" ht="15.4" customHeight="1" x14ac:dyDescent="0.25">
      <c r="B15" s="178"/>
      <c r="C15" s="183"/>
      <c r="D15" s="183" t="s">
        <v>184</v>
      </c>
      <c r="E15" s="184"/>
      <c r="F15" s="184"/>
      <c r="G15" s="184"/>
      <c r="H15" s="184"/>
      <c r="I15" s="187"/>
      <c r="J15" s="177"/>
    </row>
    <row r="16" spans="2:35" ht="15.4" customHeight="1" x14ac:dyDescent="0.25">
      <c r="B16" s="178"/>
      <c r="C16" s="183"/>
      <c r="D16" s="181"/>
      <c r="E16" s="184"/>
      <c r="F16" s="184"/>
      <c r="G16" s="184"/>
      <c r="H16" s="184"/>
      <c r="I16" s="181"/>
      <c r="J16" s="177"/>
    </row>
    <row r="17" spans="2:19" ht="15.4" customHeight="1" x14ac:dyDescent="0.25">
      <c r="B17" s="178"/>
      <c r="C17" s="183"/>
      <c r="D17" s="186"/>
      <c r="E17" s="184"/>
      <c r="F17" s="184"/>
      <c r="G17" s="184"/>
      <c r="H17" s="184"/>
      <c r="I17" s="181"/>
      <c r="J17" s="177"/>
    </row>
    <row r="18" spans="2:19" ht="15.4" customHeight="1" x14ac:dyDescent="0.25">
      <c r="B18" s="178"/>
      <c r="C18" s="181"/>
      <c r="D18" s="184"/>
      <c r="E18" s="184"/>
      <c r="F18" s="184"/>
      <c r="G18" s="184"/>
      <c r="H18" s="184"/>
      <c r="I18" s="181"/>
      <c r="J18" s="177"/>
    </row>
    <row r="19" spans="2:19" ht="15.4" customHeight="1" x14ac:dyDescent="0.25">
      <c r="B19" s="178"/>
      <c r="C19" s="182" t="s">
        <v>185</v>
      </c>
      <c r="D19" s="188"/>
      <c r="E19" s="183" t="s">
        <v>186</v>
      </c>
      <c r="F19" s="181"/>
      <c r="G19" s="181"/>
      <c r="H19" s="181"/>
      <c r="I19" s="181"/>
      <c r="J19" s="177"/>
    </row>
    <row r="20" spans="2:19" ht="15.4" customHeight="1" x14ac:dyDescent="0.2">
      <c r="B20" s="178"/>
      <c r="C20" s="181"/>
      <c r="D20" s="181"/>
      <c r="E20" s="181"/>
      <c r="F20" s="181"/>
      <c r="G20" s="181"/>
      <c r="H20" s="181"/>
      <c r="I20" s="181"/>
      <c r="J20" s="177"/>
    </row>
    <row r="21" spans="2:19" ht="15.4" customHeight="1" x14ac:dyDescent="0.25">
      <c r="B21" s="178"/>
      <c r="C21" s="181"/>
      <c r="D21" s="189" t="s">
        <v>187</v>
      </c>
      <c r="E21" s="190"/>
      <c r="F21" s="191"/>
      <c r="G21" s="192" t="s">
        <v>188</v>
      </c>
      <c r="H21" s="191"/>
      <c r="I21" s="181"/>
      <c r="J21" s="177"/>
    </row>
    <row r="22" spans="2:19" ht="15.4" customHeight="1" x14ac:dyDescent="0.2">
      <c r="B22" s="178"/>
      <c r="C22" s="181"/>
      <c r="D22" s="183" t="s">
        <v>189</v>
      </c>
      <c r="E22" s="193"/>
      <c r="F22" s="194" t="s">
        <v>140</v>
      </c>
      <c r="G22" s="194" t="s">
        <v>144</v>
      </c>
      <c r="H22" s="194" t="s">
        <v>148</v>
      </c>
      <c r="I22" s="181"/>
      <c r="J22" s="177"/>
    </row>
    <row r="23" spans="2:19" ht="15.4" customHeight="1" x14ac:dyDescent="0.2">
      <c r="B23" s="178"/>
      <c r="C23" s="181"/>
      <c r="D23" s="195" t="s">
        <v>190</v>
      </c>
      <c r="E23" s="196"/>
      <c r="F23" s="197" t="s">
        <v>141</v>
      </c>
      <c r="G23" s="197" t="s">
        <v>145</v>
      </c>
      <c r="H23" s="197" t="s">
        <v>149</v>
      </c>
      <c r="I23" s="181"/>
      <c r="J23" s="177"/>
    </row>
    <row r="24" spans="2:19" ht="15.4" customHeight="1" x14ac:dyDescent="0.2">
      <c r="B24" s="178"/>
      <c r="C24" s="181"/>
      <c r="D24" s="183" t="s">
        <v>191</v>
      </c>
      <c r="E24" s="193"/>
      <c r="F24" s="194" t="s">
        <v>142</v>
      </c>
      <c r="G24" s="194" t="s">
        <v>146</v>
      </c>
      <c r="H24" s="194" t="s">
        <v>138</v>
      </c>
      <c r="I24" s="181"/>
      <c r="J24" s="177"/>
    </row>
    <row r="25" spans="2:19" ht="15.4" customHeight="1" x14ac:dyDescent="0.2">
      <c r="B25" s="178"/>
      <c r="C25" s="181"/>
      <c r="D25" s="195" t="s">
        <v>192</v>
      </c>
      <c r="E25" s="196"/>
      <c r="F25" s="197" t="s">
        <v>143</v>
      </c>
      <c r="G25" s="197" t="s">
        <v>147</v>
      </c>
      <c r="H25" s="197" t="s">
        <v>139</v>
      </c>
      <c r="I25" s="181"/>
      <c r="J25" s="177"/>
    </row>
    <row r="26" spans="2:19" ht="15.4" customHeight="1" x14ac:dyDescent="0.2">
      <c r="B26" s="178"/>
      <c r="C26" s="181"/>
      <c r="D26" s="181"/>
      <c r="E26" s="181"/>
      <c r="F26" s="181"/>
      <c r="G26" s="181"/>
      <c r="H26" s="181"/>
      <c r="I26" s="181"/>
      <c r="J26" s="177"/>
    </row>
    <row r="27" spans="2:19" ht="15.4" customHeight="1" x14ac:dyDescent="0.25">
      <c r="B27" s="178"/>
      <c r="C27" s="182" t="s">
        <v>193</v>
      </c>
      <c r="D27" s="183" t="str">
        <f>CONCATENATE("Bürgersteig ",VLOOKUP(D6,Stammdaten!W9:Z18,2)," und öffentlicher Durchgangsweg vor dem Gebäude")</f>
        <v>Bürgersteig Im Dümpel und öffentlicher Durchgangsweg vor dem Gebäude</v>
      </c>
      <c r="E27" s="181"/>
      <c r="F27" s="181"/>
      <c r="G27" s="181"/>
      <c r="H27" s="181"/>
      <c r="I27" s="181"/>
      <c r="J27" s="177"/>
    </row>
    <row r="28" spans="2:19" ht="15.4" customHeight="1" x14ac:dyDescent="0.2">
      <c r="B28" s="198"/>
      <c r="C28" s="199" t="s">
        <v>194</v>
      </c>
      <c r="D28" s="183" t="s">
        <v>195</v>
      </c>
      <c r="E28" s="181"/>
      <c r="F28" s="181"/>
      <c r="G28" s="181"/>
      <c r="H28" s="181"/>
      <c r="I28" s="181"/>
      <c r="J28" s="177"/>
    </row>
    <row r="29" spans="2:19" ht="15.4" customHeight="1" x14ac:dyDescent="0.2">
      <c r="B29" s="200"/>
      <c r="C29" s="199" t="s">
        <v>196</v>
      </c>
      <c r="D29" s="186"/>
      <c r="E29" s="186"/>
      <c r="F29" s="186"/>
      <c r="G29" s="186"/>
      <c r="H29" s="186"/>
      <c r="I29" s="181"/>
      <c r="J29" s="177"/>
    </row>
    <row r="30" spans="2:19" ht="15.4" customHeight="1" x14ac:dyDescent="0.25">
      <c r="B30" s="178"/>
      <c r="C30" s="199" t="s">
        <v>197</v>
      </c>
      <c r="D30" s="189" t="s">
        <v>187</v>
      </c>
      <c r="E30" s="190"/>
      <c r="F30" s="191"/>
      <c r="G30" s="192" t="s">
        <v>198</v>
      </c>
      <c r="H30" s="191"/>
      <c r="I30" s="181"/>
      <c r="J30" s="177"/>
      <c r="L30" s="201" t="e">
        <f>NA()</f>
        <v>#N/A</v>
      </c>
      <c r="M30" s="201" t="e">
        <f>NA()</f>
        <v>#N/A</v>
      </c>
      <c r="N30" s="201" t="e">
        <f>NA()</f>
        <v>#N/A</v>
      </c>
      <c r="O30" s="201" t="e">
        <f>NA()</f>
        <v>#N/A</v>
      </c>
      <c r="P30" s="201" t="e">
        <f>NA()</f>
        <v>#N/A</v>
      </c>
      <c r="Q30" s="201" t="e">
        <f>NA()</f>
        <v>#N/A</v>
      </c>
      <c r="R30" s="201" t="e">
        <f>NA()</f>
        <v>#N/A</v>
      </c>
      <c r="S30" t="e">
        <f>SUM(L30:R30)</f>
        <v>#N/A</v>
      </c>
    </row>
    <row r="31" spans="2:19" ht="15.4" customHeight="1" x14ac:dyDescent="0.2">
      <c r="B31" s="173"/>
      <c r="C31" s="199" t="s">
        <v>199</v>
      </c>
      <c r="D31" s="202" t="s">
        <v>189</v>
      </c>
      <c r="E31" s="203"/>
      <c r="F31" s="204" t="s">
        <v>200</v>
      </c>
      <c r="G31" s="204" t="s">
        <v>201</v>
      </c>
      <c r="H31" s="204" t="s">
        <v>202</v>
      </c>
      <c r="I31" s="181"/>
      <c r="J31" s="177"/>
      <c r="L31" s="201"/>
      <c r="M31" s="201"/>
      <c r="N31" s="201"/>
      <c r="O31" s="201"/>
      <c r="P31" s="201"/>
      <c r="Q31" s="201"/>
      <c r="R31" s="201"/>
    </row>
    <row r="32" spans="2:19" ht="15.4" customHeight="1" x14ac:dyDescent="0.2">
      <c r="B32" s="178"/>
      <c r="C32" s="199"/>
      <c r="D32" s="183"/>
      <c r="E32" s="205"/>
      <c r="F32" s="206" t="s">
        <v>203</v>
      </c>
      <c r="G32" s="206" t="s">
        <v>204</v>
      </c>
      <c r="H32" s="206" t="s">
        <v>205</v>
      </c>
      <c r="I32" s="181"/>
      <c r="J32" s="177"/>
      <c r="L32" s="201" t="e">
        <f>NA()</f>
        <v>#N/A</v>
      </c>
      <c r="M32" s="201" t="e">
        <f>NA()</f>
        <v>#N/A</v>
      </c>
      <c r="N32" s="201" t="e">
        <f>NA()</f>
        <v>#N/A</v>
      </c>
      <c r="O32" s="201" t="e">
        <f>NA()</f>
        <v>#N/A</v>
      </c>
      <c r="P32" s="201" t="e">
        <f>NA()</f>
        <v>#N/A</v>
      </c>
      <c r="Q32" s="201" t="e">
        <f>NA()</f>
        <v>#N/A</v>
      </c>
      <c r="R32" s="201" t="e">
        <f>NA()</f>
        <v>#N/A</v>
      </c>
      <c r="S32" t="e">
        <f>SUM(L32:R32)</f>
        <v>#N/A</v>
      </c>
    </row>
    <row r="33" spans="2:34" ht="15.4" customHeight="1" x14ac:dyDescent="0.2">
      <c r="B33" s="178"/>
      <c r="C33" s="199"/>
      <c r="D33" s="202" t="s">
        <v>190</v>
      </c>
      <c r="E33" s="203"/>
      <c r="F33" s="204" t="s">
        <v>206</v>
      </c>
      <c r="G33" s="204" t="s">
        <v>207</v>
      </c>
      <c r="H33" s="204" t="s">
        <v>208</v>
      </c>
      <c r="I33" s="181"/>
      <c r="J33" s="177"/>
      <c r="L33" s="201"/>
      <c r="M33" s="201"/>
      <c r="N33" s="201"/>
      <c r="O33" s="201"/>
      <c r="P33" s="201"/>
      <c r="Q33" s="201"/>
      <c r="R33" s="201"/>
    </row>
    <row r="34" spans="2:34" ht="15.4" customHeight="1" x14ac:dyDescent="0.2">
      <c r="B34" s="178"/>
      <c r="C34" s="199"/>
      <c r="D34" s="183"/>
      <c r="E34" s="205"/>
      <c r="F34" s="206" t="s">
        <v>209</v>
      </c>
      <c r="G34" s="206" t="s">
        <v>210</v>
      </c>
      <c r="H34" s="206" t="s">
        <v>211</v>
      </c>
      <c r="I34" s="181"/>
      <c r="J34" s="177"/>
      <c r="L34" s="201" t="e">
        <f>NA()</f>
        <v>#N/A</v>
      </c>
      <c r="M34" s="201" t="e">
        <f>NA()</f>
        <v>#N/A</v>
      </c>
      <c r="N34" s="201" t="e">
        <f>NA()</f>
        <v>#N/A</v>
      </c>
      <c r="O34" s="201" t="e">
        <f>NA()</f>
        <v>#N/A</v>
      </c>
      <c r="P34" s="201" t="e">
        <f>NA()</f>
        <v>#N/A</v>
      </c>
      <c r="Q34" s="201" t="e">
        <f>NA()</f>
        <v>#N/A</v>
      </c>
      <c r="R34" s="201" t="e">
        <f>NA()</f>
        <v>#N/A</v>
      </c>
      <c r="S34" t="e">
        <f>SUM(L34:R34)</f>
        <v>#N/A</v>
      </c>
    </row>
    <row r="35" spans="2:34" ht="15.4" customHeight="1" x14ac:dyDescent="0.2">
      <c r="B35" s="178"/>
      <c r="C35" s="181"/>
      <c r="D35" s="202" t="s">
        <v>191</v>
      </c>
      <c r="E35" s="203"/>
      <c r="F35" s="204" t="s">
        <v>212</v>
      </c>
      <c r="G35" s="204" t="s">
        <v>213</v>
      </c>
      <c r="H35" s="204" t="s">
        <v>214</v>
      </c>
      <c r="I35" s="181"/>
      <c r="J35" s="177"/>
      <c r="L35" s="201"/>
      <c r="M35" s="201"/>
      <c r="N35" s="201"/>
      <c r="O35" s="201"/>
      <c r="P35" s="201"/>
      <c r="Q35" s="201"/>
      <c r="R35" s="201"/>
    </row>
    <row r="36" spans="2:34" ht="15.4" customHeight="1" x14ac:dyDescent="0.2">
      <c r="B36" s="178"/>
      <c r="C36" s="181"/>
      <c r="D36" s="183"/>
      <c r="E36" s="205"/>
      <c r="F36" s="206" t="s">
        <v>215</v>
      </c>
      <c r="G36" s="206" t="s">
        <v>216</v>
      </c>
      <c r="H36" s="206" t="s">
        <v>217</v>
      </c>
      <c r="I36" s="181"/>
      <c r="J36" s="177"/>
      <c r="L36" s="201" t="e">
        <f>NA()</f>
        <v>#N/A</v>
      </c>
      <c r="M36" s="201" t="e">
        <f>NA()</f>
        <v>#N/A</v>
      </c>
      <c r="N36" s="201" t="e">
        <f>NA()</f>
        <v>#N/A</v>
      </c>
      <c r="O36" s="201" t="e">
        <f>NA()</f>
        <v>#N/A</v>
      </c>
      <c r="P36" s="201" t="e">
        <f>NA()</f>
        <v>#N/A</v>
      </c>
      <c r="Q36" s="201" t="e">
        <f>NA()</f>
        <v>#N/A</v>
      </c>
      <c r="R36" s="201" t="e">
        <f>NA()</f>
        <v>#N/A</v>
      </c>
      <c r="S36" t="e">
        <f>SUM(L36:R36)</f>
        <v>#N/A</v>
      </c>
    </row>
    <row r="37" spans="2:34" ht="15.4" customHeight="1" x14ac:dyDescent="0.2">
      <c r="B37" s="178"/>
      <c r="C37" s="181"/>
      <c r="D37" s="202" t="s">
        <v>192</v>
      </c>
      <c r="E37" s="203"/>
      <c r="F37" s="204" t="s">
        <v>218</v>
      </c>
      <c r="G37" s="204" t="s">
        <v>219</v>
      </c>
      <c r="H37" s="204" t="s">
        <v>220</v>
      </c>
      <c r="I37" s="181"/>
      <c r="J37" s="177"/>
      <c r="L37" s="201" t="e">
        <f>NA()</f>
        <v>#N/A</v>
      </c>
      <c r="M37" s="201" t="e">
        <f>NA()</f>
        <v>#N/A</v>
      </c>
      <c r="N37" s="201" t="e">
        <f>NA()</f>
        <v>#N/A</v>
      </c>
      <c r="O37" s="201" t="e">
        <f>NA()</f>
        <v>#N/A</v>
      </c>
      <c r="P37" s="201" t="e">
        <f>NA()</f>
        <v>#N/A</v>
      </c>
      <c r="Q37" s="201" t="e">
        <f>NA()</f>
        <v>#N/A</v>
      </c>
      <c r="R37" s="201" t="e">
        <f>NA()</f>
        <v>#N/A</v>
      </c>
      <c r="S37" t="e">
        <f>SUM(L37:R37)</f>
        <v>#N/A</v>
      </c>
    </row>
    <row r="38" spans="2:34" ht="15.4" customHeight="1" x14ac:dyDescent="0.2">
      <c r="B38" s="207"/>
      <c r="C38" s="181"/>
      <c r="D38" s="191"/>
      <c r="E38" s="190"/>
      <c r="F38" s="208" t="s">
        <v>221</v>
      </c>
      <c r="G38" s="208" t="s">
        <v>222</v>
      </c>
      <c r="H38" s="208" t="s">
        <v>223</v>
      </c>
      <c r="I38" s="181"/>
      <c r="J38" s="177"/>
      <c r="L38" s="201" t="e">
        <f>NA()</f>
        <v>#N/A</v>
      </c>
      <c r="M38" s="201" t="e">
        <f>NA()</f>
        <v>#N/A</v>
      </c>
      <c r="N38" s="201" t="e">
        <f>NA()</f>
        <v>#N/A</v>
      </c>
      <c r="O38" s="201" t="e">
        <f>NA()</f>
        <v>#N/A</v>
      </c>
      <c r="P38" s="201" t="e">
        <f>NA()</f>
        <v>#N/A</v>
      </c>
      <c r="Q38" s="201" t="e">
        <f>NA()</f>
        <v>#N/A</v>
      </c>
      <c r="R38" s="201" t="e">
        <f>NA()</f>
        <v>#N/A</v>
      </c>
      <c r="S38" t="e">
        <f>SUM(L38:R38)</f>
        <v>#N/A</v>
      </c>
    </row>
    <row r="39" spans="2:34" ht="15.4" customHeight="1" x14ac:dyDescent="0.2">
      <c r="B39" s="178"/>
      <c r="C39" s="181"/>
      <c r="D39" s="181"/>
      <c r="E39" s="181"/>
      <c r="F39" s="181"/>
      <c r="G39" s="181"/>
      <c r="H39" s="181"/>
      <c r="I39" s="181"/>
      <c r="J39" s="177"/>
      <c r="L39" s="201" t="e">
        <f>NA()</f>
        <v>#N/A</v>
      </c>
      <c r="M39" s="201" t="e">
        <f>NA()</f>
        <v>#N/A</v>
      </c>
      <c r="N39" s="201" t="e">
        <f>NA()</f>
        <v>#N/A</v>
      </c>
      <c r="O39" s="201" t="e">
        <f>NA()</f>
        <v>#N/A</v>
      </c>
      <c r="P39" s="201" t="e">
        <f>NA()</f>
        <v>#N/A</v>
      </c>
      <c r="Q39" s="201" t="e">
        <f>NA()</f>
        <v>#N/A</v>
      </c>
      <c r="R39" s="201" t="e">
        <f>NA()</f>
        <v>#N/A</v>
      </c>
      <c r="S39" t="e">
        <f>SUM(L39:R39)</f>
        <v>#N/A</v>
      </c>
      <c r="AH39" s="209"/>
    </row>
    <row r="40" spans="2:34" ht="15.4" customHeight="1" x14ac:dyDescent="0.25">
      <c r="B40" s="346" t="s">
        <v>224</v>
      </c>
      <c r="C40" s="182" t="s">
        <v>225</v>
      </c>
      <c r="D40" s="188"/>
      <c r="E40" s="188"/>
      <c r="F40" s="183" t="s">
        <v>226</v>
      </c>
      <c r="G40" s="181"/>
      <c r="H40" s="181"/>
      <c r="I40" s="181"/>
      <c r="J40" s="177"/>
    </row>
    <row r="41" spans="2:34" ht="15.4" customHeight="1" x14ac:dyDescent="0.2">
      <c r="B41" s="346"/>
      <c r="C41" s="181"/>
      <c r="D41" s="181"/>
      <c r="E41" s="181"/>
      <c r="F41" s="183" t="s">
        <v>227</v>
      </c>
      <c r="G41" s="181"/>
      <c r="H41" s="181"/>
      <c r="I41" s="181"/>
      <c r="J41" s="177"/>
    </row>
    <row r="42" spans="2:34" ht="15.4" customHeight="1" x14ac:dyDescent="0.25">
      <c r="B42" s="346"/>
      <c r="C42" s="181"/>
      <c r="D42" s="189" t="s">
        <v>187</v>
      </c>
      <c r="E42" s="190"/>
      <c r="F42" s="191"/>
      <c r="G42" s="192" t="s">
        <v>188</v>
      </c>
      <c r="H42" s="191"/>
      <c r="I42" s="181"/>
      <c r="J42" s="177"/>
    </row>
    <row r="43" spans="2:34" ht="15.4" customHeight="1" x14ac:dyDescent="0.2">
      <c r="B43" s="346"/>
      <c r="C43" s="181"/>
      <c r="D43" s="183" t="s">
        <v>190</v>
      </c>
      <c r="E43" s="193"/>
      <c r="F43" s="210" t="s">
        <v>228</v>
      </c>
      <c r="G43" s="194"/>
      <c r="H43" s="194"/>
      <c r="I43" s="181"/>
      <c r="J43" s="177"/>
    </row>
    <row r="44" spans="2:34" ht="15.4" customHeight="1" x14ac:dyDescent="0.2">
      <c r="B44" s="346"/>
      <c r="C44" s="181"/>
      <c r="D44" s="195" t="s">
        <v>191</v>
      </c>
      <c r="E44" s="196"/>
      <c r="F44" s="211" t="s">
        <v>229</v>
      </c>
      <c r="G44" s="197"/>
      <c r="H44" s="197"/>
      <c r="I44" s="181"/>
      <c r="J44" s="177"/>
    </row>
    <row r="45" spans="2:34" ht="15.4" customHeight="1" x14ac:dyDescent="0.2">
      <c r="B45" s="346"/>
      <c r="C45" s="181"/>
      <c r="D45" s="183"/>
      <c r="E45" s="183"/>
      <c r="F45" s="194"/>
      <c r="G45" s="194"/>
      <c r="H45" s="194"/>
      <c r="I45" s="181"/>
      <c r="J45" s="177"/>
    </row>
    <row r="46" spans="2:34" ht="15.4" customHeight="1" x14ac:dyDescent="0.2">
      <c r="B46" s="346"/>
      <c r="C46" s="181"/>
      <c r="D46" s="212" t="s">
        <v>230</v>
      </c>
      <c r="E46" s="212"/>
      <c r="F46" s="212"/>
      <c r="G46" s="212"/>
      <c r="H46" s="212"/>
      <c r="I46" s="181"/>
      <c r="J46" s="177"/>
    </row>
    <row r="47" spans="2:34" ht="14.85" customHeight="1" x14ac:dyDescent="0.2">
      <c r="B47" s="346"/>
      <c r="C47" s="181"/>
      <c r="D47" s="212" t="s">
        <v>231</v>
      </c>
      <c r="E47" s="212"/>
      <c r="F47" s="212"/>
      <c r="G47" s="212"/>
      <c r="H47" s="212"/>
      <c r="I47" s="181"/>
      <c r="J47" s="177"/>
    </row>
    <row r="48" spans="2:34" ht="15.4" customHeight="1" x14ac:dyDescent="0.2">
      <c r="B48" s="346"/>
      <c r="C48" s="186"/>
      <c r="D48" s="186"/>
      <c r="E48" s="186"/>
      <c r="F48" s="186"/>
      <c r="G48" s="186"/>
      <c r="H48" s="186"/>
      <c r="I48" s="181"/>
      <c r="J48" s="177"/>
    </row>
    <row r="49" spans="2:10" ht="15.4" customHeight="1" x14ac:dyDescent="0.2">
      <c r="B49" s="346"/>
      <c r="C49" s="186"/>
      <c r="D49" s="186"/>
      <c r="E49" s="186"/>
      <c r="F49" s="186"/>
      <c r="G49" s="186"/>
      <c r="H49" s="186"/>
      <c r="I49" s="181"/>
      <c r="J49" s="177"/>
    </row>
    <row r="50" spans="2:10" ht="15.4" customHeight="1" x14ac:dyDescent="0.2"/>
    <row r="51" spans="2:10" ht="17.850000000000001" customHeight="1" x14ac:dyDescent="0.2"/>
    <row r="52" spans="2:10" ht="10.35" customHeight="1" x14ac:dyDescent="0.2"/>
    <row r="53" spans="2:10" ht="15.4" customHeight="1" x14ac:dyDescent="0.2"/>
    <row r="54" spans="2:10" ht="15.4" customHeight="1" x14ac:dyDescent="0.2"/>
    <row r="55" spans="2:10" ht="15.4" customHeight="1" x14ac:dyDescent="0.2"/>
    <row r="56" spans="2:10" ht="15.4" customHeight="1" x14ac:dyDescent="0.2"/>
    <row r="57" spans="2:10" ht="13.15" hidden="1" customHeight="1" x14ac:dyDescent="0.2"/>
    <row r="58" spans="2:10" ht="13.15" hidden="1" customHeight="1" x14ac:dyDescent="0.2"/>
    <row r="59" spans="2:10" ht="13.15" hidden="1" customHeight="1" x14ac:dyDescent="0.2"/>
    <row r="60" spans="2:10" ht="13.15" hidden="1" customHeight="1" x14ac:dyDescent="0.2"/>
    <row r="61" spans="2:10" ht="13.15" hidden="1" customHeight="1" x14ac:dyDescent="0.2"/>
    <row r="62" spans="2:10" ht="13.15" hidden="1" customHeight="1" x14ac:dyDescent="0.2"/>
    <row r="63" spans="2:10" ht="13.15" hidden="1" customHeight="1" x14ac:dyDescent="0.2"/>
    <row r="64" spans="2:10" ht="13.15" hidden="1" customHeight="1" x14ac:dyDescent="0.2"/>
    <row r="65" spans="5:7" ht="13.15" hidden="1" customHeight="1" x14ac:dyDescent="0.2"/>
    <row r="66" spans="5:7" ht="13.15" hidden="1" customHeight="1" x14ac:dyDescent="0.2">
      <c r="E66" t="s">
        <v>85</v>
      </c>
    </row>
    <row r="67" spans="5:7" ht="13.15" hidden="1" customHeight="1" x14ac:dyDescent="0.2">
      <c r="E67" t="e">
        <f>NA()</f>
        <v>#N/A</v>
      </c>
      <c r="G67" t="e">
        <f>NA()</f>
        <v>#N/A</v>
      </c>
    </row>
    <row r="68" spans="5:7" ht="13.15" hidden="1" customHeight="1" x14ac:dyDescent="0.2"/>
    <row r="69" spans="5:7" ht="13.15" hidden="1" customHeight="1" x14ac:dyDescent="0.2"/>
    <row r="70" spans="5:7" ht="13.15" hidden="1" customHeight="1" x14ac:dyDescent="0.2"/>
    <row r="71" spans="5:7" ht="13.15" hidden="1" customHeight="1" x14ac:dyDescent="0.2"/>
    <row r="72" spans="5:7" ht="13.15" hidden="1" customHeight="1" x14ac:dyDescent="0.2"/>
    <row r="73" spans="5:7" ht="13.15" hidden="1" customHeight="1" x14ac:dyDescent="0.2"/>
    <row r="74" spans="5:7" ht="13.15" hidden="1" customHeight="1" x14ac:dyDescent="0.2"/>
    <row r="75" spans="5:7" ht="13.15" hidden="1" customHeight="1" x14ac:dyDescent="0.2"/>
    <row r="76" spans="5:7" ht="13.15" hidden="1" customHeight="1" x14ac:dyDescent="0.2"/>
    <row r="77" spans="5:7" ht="13.15" hidden="1" customHeight="1" x14ac:dyDescent="0.2"/>
    <row r="78" spans="5:7" ht="13.15" hidden="1" customHeight="1" x14ac:dyDescent="0.2"/>
    <row r="79" spans="5:7" ht="13.15" hidden="1" customHeight="1" x14ac:dyDescent="0.2"/>
    <row r="80" spans="5:7" ht="13.15" hidden="1" customHeight="1" x14ac:dyDescent="0.2"/>
    <row r="81" spans="1:6" ht="13.15" hidden="1" customHeight="1" x14ac:dyDescent="0.2"/>
    <row r="82" spans="1:6" ht="13.15" hidden="1" customHeight="1" x14ac:dyDescent="0.2"/>
    <row r="83" spans="1:6" ht="13.15" hidden="1" customHeight="1" x14ac:dyDescent="0.2"/>
    <row r="84" spans="1:6" ht="13.15" hidden="1" customHeight="1" x14ac:dyDescent="0.2"/>
    <row r="85" spans="1:6" ht="13.15" hidden="1" customHeight="1" x14ac:dyDescent="0.2"/>
    <row r="86" spans="1:6" ht="13.15" hidden="1" customHeight="1" x14ac:dyDescent="0.2"/>
    <row r="87" spans="1:6" ht="13.15" hidden="1" customHeight="1" x14ac:dyDescent="0.2"/>
    <row r="88" spans="1:6" ht="13.15" hidden="1" customHeight="1" x14ac:dyDescent="0.2">
      <c r="B88" t="s">
        <v>88</v>
      </c>
      <c r="D88" t="e">
        <f>NA()</f>
        <v>#N/A</v>
      </c>
      <c r="E88" t="e">
        <f>NA()</f>
        <v>#N/A</v>
      </c>
      <c r="F88" t="e">
        <f>IF(D88="",E88,D88)</f>
        <v>#N/A</v>
      </c>
    </row>
    <row r="89" spans="1:6" ht="13.15" hidden="1" customHeight="1" x14ac:dyDescent="0.2">
      <c r="A89" t="s">
        <v>89</v>
      </c>
      <c r="D89" t="e">
        <f>NA()</f>
        <v>#N/A</v>
      </c>
      <c r="E89" t="e">
        <f>NA()</f>
        <v>#N/A</v>
      </c>
      <c r="F89" t="e">
        <f>IF(D89="",E89,D89)</f>
        <v>#N/A</v>
      </c>
    </row>
    <row r="90" spans="1:6" ht="13.15" hidden="1" customHeight="1" x14ac:dyDescent="0.2"/>
    <row r="91" spans="1:6" ht="13.15" hidden="1" customHeight="1" x14ac:dyDescent="0.2"/>
    <row r="92" spans="1:6" ht="13.15" hidden="1" customHeight="1" x14ac:dyDescent="0.2"/>
    <row r="93" spans="1:6" ht="13.15" hidden="1" customHeight="1" x14ac:dyDescent="0.2"/>
    <row r="94" spans="1:6" ht="13.15" hidden="1" customHeight="1" x14ac:dyDescent="0.2"/>
    <row r="95" spans="1:6" ht="13.15" hidden="1" customHeight="1" x14ac:dyDescent="0.2"/>
    <row r="96" spans="1:6" ht="13.15" hidden="1" customHeight="1" x14ac:dyDescent="0.2"/>
    <row r="97" spans="4:8" ht="13.15" hidden="1" customHeight="1" x14ac:dyDescent="0.2"/>
    <row r="98" spans="4:8" ht="13.15" hidden="1" customHeight="1" x14ac:dyDescent="0.2"/>
    <row r="99" spans="4:8" ht="13.15" hidden="1" customHeight="1" x14ac:dyDescent="0.2"/>
    <row r="100" spans="4:8" ht="13.15" hidden="1" customHeight="1" x14ac:dyDescent="0.2"/>
    <row r="101" spans="4:8" ht="13.15" hidden="1" customHeight="1" x14ac:dyDescent="0.2"/>
    <row r="102" spans="4:8" ht="13.15" hidden="1" customHeight="1" x14ac:dyDescent="0.2"/>
    <row r="103" spans="4:8" ht="13.15" hidden="1" customHeight="1" x14ac:dyDescent="0.2"/>
    <row r="104" spans="4:8" ht="13.15" hidden="1" customHeight="1" x14ac:dyDescent="0.2"/>
    <row r="105" spans="4:8" ht="13.15" hidden="1" customHeight="1" x14ac:dyDescent="0.2"/>
    <row r="106" spans="4:8" ht="13.15" hidden="1" customHeight="1" x14ac:dyDescent="0.2"/>
    <row r="107" spans="4:8" ht="13.15" hidden="1" customHeight="1" x14ac:dyDescent="0.2"/>
    <row r="108" spans="4:8" ht="13.15" hidden="1" customHeight="1" x14ac:dyDescent="0.25">
      <c r="D108" s="213" t="e">
        <f>NA()</f>
        <v>#N/A</v>
      </c>
      <c r="E108" s="213" t="e">
        <f>NA()</f>
        <v>#N/A</v>
      </c>
      <c r="F108" t="e">
        <f>IF(D108="",""," u.")</f>
        <v>#N/A</v>
      </c>
      <c r="H108" t="e">
        <f>CONCATENATE(D108,F108,E108)</f>
        <v>#N/A</v>
      </c>
    </row>
    <row r="109" spans="4:8" ht="13.15" hidden="1" customHeight="1" x14ac:dyDescent="0.2"/>
    <row r="110" spans="4:8" ht="13.15" hidden="1" customHeight="1" x14ac:dyDescent="0.2"/>
    <row r="111" spans="4:8" ht="13.15" hidden="1" customHeight="1" x14ac:dyDescent="0.2"/>
    <row r="112" spans="4:8" ht="13.15" hidden="1" customHeight="1" x14ac:dyDescent="0.2"/>
    <row r="113" spans="4:14" ht="13.15" hidden="1" customHeight="1" x14ac:dyDescent="0.2"/>
    <row r="114" spans="4:14" ht="13.15" hidden="1" customHeight="1" x14ac:dyDescent="0.2"/>
    <row r="115" spans="4:14" ht="13.15" hidden="1" customHeight="1" x14ac:dyDescent="0.2"/>
    <row r="116" spans="4:14" ht="13.15" hidden="1" customHeight="1" x14ac:dyDescent="0.2"/>
    <row r="117" spans="4:14" ht="13.15" hidden="1" customHeight="1" x14ac:dyDescent="0.2"/>
    <row r="118" spans="4:14" ht="13.15" hidden="1" customHeight="1" x14ac:dyDescent="0.2"/>
    <row r="119" spans="4:14" ht="13.15" hidden="1" customHeight="1" x14ac:dyDescent="0.2"/>
    <row r="120" spans="4:14" ht="13.15" hidden="1" customHeight="1" x14ac:dyDescent="0.2"/>
    <row r="121" spans="4:14" ht="13.15" hidden="1" customHeight="1" x14ac:dyDescent="0.2"/>
    <row r="122" spans="4:14" ht="13.15" hidden="1" customHeight="1" x14ac:dyDescent="0.2"/>
    <row r="123" spans="4:14" ht="13.15" hidden="1" customHeight="1" x14ac:dyDescent="0.2"/>
    <row r="124" spans="4:14" ht="13.15" hidden="1" customHeight="1" x14ac:dyDescent="0.2"/>
    <row r="125" spans="4:14" ht="13.15" hidden="1" customHeight="1" x14ac:dyDescent="0.2"/>
    <row r="126" spans="4:14" ht="13.15" hidden="1" customHeight="1" x14ac:dyDescent="0.2"/>
    <row r="127" spans="4:14" ht="13.15" hidden="1" customHeight="1" x14ac:dyDescent="0.2"/>
    <row r="128" spans="4:14" ht="13.15" hidden="1" customHeight="1" x14ac:dyDescent="0.2">
      <c r="D128" s="201" t="e">
        <f>NA()</f>
        <v>#N/A</v>
      </c>
      <c r="E128" s="201" t="e">
        <f>NA()</f>
        <v>#N/A</v>
      </c>
      <c r="F128" s="201" t="e">
        <f>NA()</f>
        <v>#N/A</v>
      </c>
      <c r="G128" s="201" t="e">
        <f>NA()</f>
        <v>#N/A</v>
      </c>
      <c r="H128" s="201" t="e">
        <f>NA()</f>
        <v>#N/A</v>
      </c>
      <c r="I128" s="201" t="e">
        <f>NA()</f>
        <v>#N/A</v>
      </c>
      <c r="K128" s="201" t="e">
        <f>NA()</f>
        <v>#N/A</v>
      </c>
      <c r="L128" s="201" t="e">
        <f>NA()</f>
        <v>#N/A</v>
      </c>
      <c r="M128" t="e">
        <f>SUM(D128:L128)</f>
        <v>#N/A</v>
      </c>
      <c r="N128" t="e">
        <f>IF(M128=1,"Kabelgebühren",IF(M128=2,"Strom",IF(M128=3,"Gartenpflege",IF(M128=4,"Hausmeister",IF(M128=5,"Sonstiges",IF(M128=6,"Schornsteinfeger",IF(M128=7,"Heizkosten",IF(M128=8,"Rest aus Vorjahr",""))))))))</f>
        <v>#N/A</v>
      </c>
    </row>
    <row r="129" spans="4:14" ht="13.15" hidden="1" customHeight="1" x14ac:dyDescent="0.2">
      <c r="D129" s="201" t="e">
        <f>NA()</f>
        <v>#N/A</v>
      </c>
      <c r="E129" s="201" t="e">
        <f>NA()</f>
        <v>#N/A</v>
      </c>
      <c r="F129" s="201" t="e">
        <f>NA()</f>
        <v>#N/A</v>
      </c>
      <c r="G129" s="201" t="e">
        <f>NA()</f>
        <v>#N/A</v>
      </c>
      <c r="H129" s="201" t="e">
        <f>NA()</f>
        <v>#N/A</v>
      </c>
      <c r="I129" s="201" t="e">
        <f>NA()</f>
        <v>#N/A</v>
      </c>
      <c r="J129" s="201" t="e">
        <f>NA()</f>
        <v>#N/A</v>
      </c>
      <c r="K129" s="201" t="e">
        <f>NA()</f>
        <v>#N/A</v>
      </c>
    </row>
    <row r="130" spans="4:14" ht="13.15" hidden="1" customHeight="1" x14ac:dyDescent="0.2">
      <c r="D130" t="e">
        <f>IF(D129=M128,"",D129)</f>
        <v>#N/A</v>
      </c>
      <c r="E130" t="e">
        <f>IF(E129=M128,"",E129)</f>
        <v>#N/A</v>
      </c>
      <c r="F130" t="e">
        <f>IF(F129=M128,"",F129)</f>
        <v>#N/A</v>
      </c>
      <c r="G130" t="e">
        <f>IF(G129=M128,"",G129)</f>
        <v>#N/A</v>
      </c>
      <c r="H130" t="e">
        <f>IF(H129=M128,"",H129)</f>
        <v>#N/A</v>
      </c>
      <c r="I130" t="e">
        <f>IF(I129=M128,"",I129)</f>
        <v>#N/A</v>
      </c>
    </row>
    <row r="131" spans="4:14" ht="13.15" hidden="1" customHeight="1" x14ac:dyDescent="0.2">
      <c r="D131" t="e">
        <f>D130</f>
        <v>#N/A</v>
      </c>
      <c r="E131" t="e">
        <f>IF(D131&lt;&gt;"","",E130)</f>
        <v>#N/A</v>
      </c>
      <c r="F131" t="e">
        <f>IF(D131&lt;&gt;"","",IF(E131&lt;&gt;"","",F130))</f>
        <v>#N/A</v>
      </c>
      <c r="G131" t="e">
        <f>IF(D131&lt;&gt;"","",IF(E131&lt;&gt;"","",IF(F131&lt;&gt;"","",G130)))</f>
        <v>#N/A</v>
      </c>
      <c r="H131" t="e">
        <f>IF(D131&lt;&gt;"","",IF(E131&lt;&gt;"","",IF(F131&lt;&gt;"","",IF(G131&lt;&gt;"","",H130))))</f>
        <v>#N/A</v>
      </c>
      <c r="I131" t="e">
        <f>IF(D131&lt;&gt;"","",IF(E131&lt;&gt;"","",IF(F131&lt;&gt;"","",IF(G131&lt;&gt;"","",IF(H131&lt;&gt;"","",I130)))))</f>
        <v>#N/A</v>
      </c>
      <c r="M131" t="e">
        <f>SUM(D131:K131)</f>
        <v>#N/A</v>
      </c>
      <c r="N131" t="e">
        <f>IF(M131=1,"Kabelgebühren",IF(M131=2,"Strom",IF(M131=3,"Gartenpflege",IF(M131=4,"Hausmeister",IF(M131=5,"Sonstiges",IF(M131=6,"Schornsteinfeger",IF(M131=7,"Heizkosten",IF(M131=8,"Rest aus Vorjahr",""))))))))</f>
        <v>#N/A</v>
      </c>
    </row>
    <row r="132" spans="4:14" ht="13.15" hidden="1" customHeight="1" x14ac:dyDescent="0.2">
      <c r="D132" s="201" t="e">
        <f>NA()</f>
        <v>#N/A</v>
      </c>
      <c r="E132" s="201" t="e">
        <f>NA()</f>
        <v>#N/A</v>
      </c>
      <c r="F132" s="201" t="e">
        <f>NA()</f>
        <v>#N/A</v>
      </c>
      <c r="G132" s="201" t="e">
        <f>NA()</f>
        <v>#N/A</v>
      </c>
      <c r="H132" s="201" t="e">
        <f>NA()</f>
        <v>#N/A</v>
      </c>
      <c r="I132" s="201" t="e">
        <f>NA()</f>
        <v>#N/A</v>
      </c>
    </row>
    <row r="133" spans="4:14" ht="13.15" hidden="1" customHeight="1" x14ac:dyDescent="0.2">
      <c r="D133" t="e">
        <f>IF(D132=M131,"",D132)</f>
        <v>#N/A</v>
      </c>
      <c r="E133" t="e">
        <f>IF(E132=M131,"",E132)</f>
        <v>#N/A</v>
      </c>
      <c r="F133" t="e">
        <f>IF(F132=M131,"",F132)</f>
        <v>#N/A</v>
      </c>
      <c r="G133" t="e">
        <f>IF(G132=M131,"",G132)</f>
        <v>#N/A</v>
      </c>
      <c r="H133" t="e">
        <f>IF(H132=M131,"",H132)</f>
        <v>#N/A</v>
      </c>
      <c r="I133" t="e">
        <f>IF(I132=M131,"",I132)</f>
        <v>#N/A</v>
      </c>
    </row>
    <row r="134" spans="4:14" ht="13.15" hidden="1" customHeight="1" x14ac:dyDescent="0.2">
      <c r="D134" t="e">
        <f>D133</f>
        <v>#N/A</v>
      </c>
      <c r="E134" t="e">
        <f>IF(D134&lt;&gt;"","",E133)</f>
        <v>#N/A</v>
      </c>
      <c r="F134" t="e">
        <f>IF(D134&lt;&gt;"","",IF(E134&lt;&gt;"","",F133))</f>
        <v>#N/A</v>
      </c>
      <c r="G134" t="e">
        <f>IF(D134&lt;&gt;"","",IF(E134&lt;&gt;"","",IF(F134&lt;&gt;"","",G133)))</f>
        <v>#N/A</v>
      </c>
      <c r="H134" t="e">
        <f>IF(D134&lt;&gt;"","",IF(E134&lt;&gt;"","",IF(F134&lt;&gt;"","",IF(G134&lt;&gt;"","",H133))))</f>
        <v>#N/A</v>
      </c>
      <c r="I134" t="e">
        <f>IF(D134&lt;&gt;"","",IF(E134&lt;&gt;"","",IF(F134&lt;&gt;"","",IF(G134&lt;&gt;"","",IF(H134&lt;&gt;"","",I133)))))</f>
        <v>#N/A</v>
      </c>
      <c r="M134" t="e">
        <f>SUM(D134:I134)</f>
        <v>#N/A</v>
      </c>
      <c r="N134" t="e">
        <f>IF(M134=1,"Kabelgebühren",IF(M134=2,"Strom",IF(M134=3,"Gartenpflege",IF(M134=4,"Hausmeister",IF(M134=5,"Sonstiges",IF(M134=6,"Schornsteinfeger",IF(M134=7,"Heizkosten",IF(M134=8,"Rest aus Vorjahr",""))))))))</f>
        <v>#N/A</v>
      </c>
    </row>
    <row r="135" spans="4:14" ht="13.15" hidden="1" customHeight="1" x14ac:dyDescent="0.2">
      <c r="D135" s="201" t="e">
        <f>NA()</f>
        <v>#N/A</v>
      </c>
      <c r="E135" s="201" t="e">
        <f>NA()</f>
        <v>#N/A</v>
      </c>
      <c r="F135" s="201" t="e">
        <f>NA()</f>
        <v>#N/A</v>
      </c>
      <c r="G135" s="201" t="e">
        <f>NA()</f>
        <v>#N/A</v>
      </c>
      <c r="H135" s="201" t="e">
        <f>NA()</f>
        <v>#N/A</v>
      </c>
    </row>
    <row r="136" spans="4:14" ht="13.15" hidden="1" customHeight="1" x14ac:dyDescent="0.2">
      <c r="D136" t="e">
        <f>IF(D135=M131,"",IF(D135=M134,"",D135))</f>
        <v>#N/A</v>
      </c>
      <c r="E136" t="e">
        <f>IF(E135=M131,"",IF(E135=M134,"",E135))</f>
        <v>#N/A</v>
      </c>
      <c r="F136" t="e">
        <f>IF(F135=M131,"",IF(F135=M134,"",F135))</f>
        <v>#N/A</v>
      </c>
      <c r="G136" t="e">
        <f>IF(G135=M131,"",IF(G135=M134,"",G135))</f>
        <v>#N/A</v>
      </c>
      <c r="H136" t="e">
        <f>IF(H135=M131,"",IF(H135=M134,"",H135))</f>
        <v>#N/A</v>
      </c>
    </row>
    <row r="137" spans="4:14" ht="13.15" hidden="1" customHeight="1" x14ac:dyDescent="0.2">
      <c r="D137" t="e">
        <f>D136</f>
        <v>#N/A</v>
      </c>
      <c r="E137" t="e">
        <f>IF(D137&lt;&gt;"","",E136)</f>
        <v>#N/A</v>
      </c>
      <c r="F137" t="e">
        <f>IF(D137&lt;&gt;"","",IF(E137&lt;&gt;"","",F136))</f>
        <v>#N/A</v>
      </c>
      <c r="G137" t="e">
        <f>IF(D137&lt;&gt;"","",IF(E137&lt;&gt;"","",IF(F137&lt;&gt;"","",G136)))</f>
        <v>#N/A</v>
      </c>
      <c r="H137" t="e">
        <f>IF(D137&lt;&gt;"","",IF(E137&lt;&gt;"","",IF(F137&lt;&gt;"","",IF(G137&lt;&gt;"","",H136))))</f>
        <v>#N/A</v>
      </c>
      <c r="M137" t="e">
        <f>SUM(D137:H137)</f>
        <v>#N/A</v>
      </c>
      <c r="N137" t="e">
        <f>IF(M137=1,"Kabelgebühren",IF(M137=2,"Strom",IF(M137=3,"Gartenpflege",IF(M137=4,"Hausmeister",IF(M137=5,"Sonstiges",IF(M137=6,"Schornsteinfeger",IF(M137=7,"Heizkosten",IF(M137=8,"Rest aus Vorjahr",""))))))))</f>
        <v>#N/A</v>
      </c>
    </row>
    <row r="138" spans="4:14" ht="13.15" hidden="1" customHeight="1" x14ac:dyDescent="0.2">
      <c r="D138" s="201" t="e">
        <f>NA()</f>
        <v>#N/A</v>
      </c>
      <c r="E138" s="201" t="e">
        <f>NA()</f>
        <v>#N/A</v>
      </c>
      <c r="F138" s="201" t="e">
        <f>NA()</f>
        <v>#N/A</v>
      </c>
      <c r="G138" s="201" t="e">
        <f>NA()</f>
        <v>#N/A</v>
      </c>
    </row>
    <row r="139" spans="4:14" ht="13.15" hidden="1" customHeight="1" x14ac:dyDescent="0.2">
      <c r="D139" t="e">
        <f>IF(D138=M131,"",IF(D138=M134,"",IF(D138=M137,"",D138)))</f>
        <v>#N/A</v>
      </c>
      <c r="E139" t="e">
        <f>IF(E138=M131,"",IF(E138=M134,"",IF(E138=M137,"",E138)))</f>
        <v>#N/A</v>
      </c>
      <c r="F139" t="e">
        <f>IF(F138=M131,"",IF(F138=M134,"",IF(F138=M137,"",F138)))</f>
        <v>#N/A</v>
      </c>
      <c r="G139" t="e">
        <f>IF(G138=M131,"",IF(G138=M134,"",IF(G138=M137,"",G138)))</f>
        <v>#N/A</v>
      </c>
    </row>
    <row r="140" spans="4:14" ht="13.15" hidden="1" customHeight="1" x14ac:dyDescent="0.2">
      <c r="D140" t="e">
        <f>D139</f>
        <v>#N/A</v>
      </c>
      <c r="E140" t="e">
        <f>IF(D140&lt;&gt;"","",E139)</f>
        <v>#N/A</v>
      </c>
      <c r="F140" t="e">
        <f>IF(D140&lt;&gt;"","",IF(E140&lt;&gt;"","",F139))</f>
        <v>#N/A</v>
      </c>
      <c r="G140" t="e">
        <f>IF(D140&lt;&gt;"","",IF(E140&lt;&gt;"","",IF(F140&lt;&gt;"","",G139)))</f>
        <v>#N/A</v>
      </c>
      <c r="M140" t="e">
        <f>SUM(D140:H140)</f>
        <v>#N/A</v>
      </c>
      <c r="N140" t="e">
        <f>IF(M140=1,"Kabelgebühren",IF(M140=2,"Strom",IF(M140=3,"Gartenpflege",IF(M140=4,"Hausmeister",IF(M140=5,"Sonstiges",IF(M140=6,"Schornsteinfeger",IF(M140=7,"Heizkosten",IF(M140=8,"Rest aus Vorjahr",""))))))))</f>
        <v>#N/A</v>
      </c>
    </row>
    <row r="141" spans="4:14" ht="13.15" hidden="1" customHeight="1" x14ac:dyDescent="0.2">
      <c r="D141" s="201" t="e">
        <f>NA()</f>
        <v>#N/A</v>
      </c>
      <c r="E141" s="201" t="e">
        <f>NA()</f>
        <v>#N/A</v>
      </c>
      <c r="F141" s="201" t="e">
        <f>NA()</f>
        <v>#N/A</v>
      </c>
    </row>
    <row r="142" spans="4:14" ht="13.15" hidden="1" customHeight="1" x14ac:dyDescent="0.2">
      <c r="D142" t="e">
        <f>IF(D141=M131,"",IF(D141=M134,"",IF(D141=M137,"",IF(D141=M140,"",D141))))</f>
        <v>#N/A</v>
      </c>
      <c r="E142" t="e">
        <f>IF(E141=M131,"",IF(E141=M134,"",IF(E141=M137,"",IF(E141=M140,"",E141))))</f>
        <v>#N/A</v>
      </c>
      <c r="F142" t="e">
        <f>IF(F141=M131,"",IF(F141=M134,"",IF(F141=M137,"",IF(F141=M140,"",F141))))</f>
        <v>#N/A</v>
      </c>
    </row>
    <row r="143" spans="4:14" ht="13.15" hidden="1" customHeight="1" x14ac:dyDescent="0.2">
      <c r="D143" t="e">
        <f>D142</f>
        <v>#N/A</v>
      </c>
      <c r="E143" t="e">
        <f>IF(D143&lt;&gt;"","",E142)</f>
        <v>#N/A</v>
      </c>
      <c r="F143" t="e">
        <f>IF(D143&lt;&gt;"","",IF(E143&lt;&gt;"","",F142))</f>
        <v>#N/A</v>
      </c>
      <c r="M143" t="e">
        <f>SUM(D143:H143)</f>
        <v>#N/A</v>
      </c>
      <c r="N143" t="e">
        <f>IF(M143=1,"Kabelgebühren",IF(M143=2,"Strom",IF(M143=3,"Gartenpflege",IF(M143=4,"Hausmeister",IF(M143=5,"Sonstiges",IF(M143=6,"Schornsteinfeger",IF(M143=7,"Heizkosten",IF(M143=8,"Rest aus Vorjahr",""))))))))</f>
        <v>#N/A</v>
      </c>
    </row>
    <row r="144" spans="4:14" ht="13.15" hidden="1" customHeight="1" x14ac:dyDescent="0.2">
      <c r="D144" s="201" t="e">
        <f>NA()</f>
        <v>#N/A</v>
      </c>
      <c r="E144" s="201" t="e">
        <f>NA()</f>
        <v>#N/A</v>
      </c>
    </row>
    <row r="145" spans="4:14" ht="13.15" hidden="1" customHeight="1" x14ac:dyDescent="0.2">
      <c r="D145" t="e">
        <f>IF(D144=M131,"",IF(D144=M134,"",IF(D144=M137,"",IF(D144=M140,"",IF(D144=M143,"",D144)))))</f>
        <v>#N/A</v>
      </c>
      <c r="E145" t="e">
        <f>IF(E144=M131,"",IF(E144=M134,"",IF(E144=M137,"",IF(E144=M140,"",IF(E144=M143,"",E144)))))</f>
        <v>#N/A</v>
      </c>
    </row>
    <row r="146" spans="4:14" ht="13.15" hidden="1" customHeight="1" x14ac:dyDescent="0.2">
      <c r="D146" t="e">
        <f>D145</f>
        <v>#N/A</v>
      </c>
      <c r="E146" t="e">
        <f>IF(D146&lt;&gt;"","",E145)</f>
        <v>#N/A</v>
      </c>
      <c r="M146" t="e">
        <f>SUM(D146:H146)</f>
        <v>#N/A</v>
      </c>
      <c r="N146" t="e">
        <f>IF(M146=1,"Kabelgebühren",IF(M146=2,"Strom",IF(M146=3,"Gartenpflege",IF(M146=4,"Hausmeister",IF(M146=5,"Sonstiges",IF(M146=6,"Schornsteinfeger",IF(M146=7,"Heizkosten",IF(M146=8,"Rest aus Vorjahr",""))))))))</f>
        <v>#N/A</v>
      </c>
    </row>
    <row r="147" spans="4:14" ht="13.15" hidden="1" customHeight="1" x14ac:dyDescent="0.2"/>
    <row r="148" spans="4:14" ht="13.15" hidden="1" customHeight="1" x14ac:dyDescent="0.2"/>
    <row r="149" spans="4:14" ht="13.15" hidden="1" customHeight="1" x14ac:dyDescent="0.2"/>
    <row r="150" spans="4:14" ht="13.15" hidden="1" customHeight="1" x14ac:dyDescent="0.2"/>
    <row r="151" spans="4:14" ht="13.15" hidden="1" customHeight="1" x14ac:dyDescent="0.2"/>
    <row r="152" spans="4:14" ht="13.15" hidden="1" customHeight="1" x14ac:dyDescent="0.2">
      <c r="D152" s="201" t="e">
        <f>NA()</f>
        <v>#N/A</v>
      </c>
      <c r="E152" s="201" t="e">
        <f>NA()</f>
        <v>#N/A</v>
      </c>
      <c r="F152" s="201" t="e">
        <f>NA()</f>
        <v>#N/A</v>
      </c>
      <c r="G152" s="201" t="e">
        <f>NA()</f>
        <v>#N/A</v>
      </c>
      <c r="H152" s="201" t="e">
        <f>NA()</f>
        <v>#N/A</v>
      </c>
      <c r="I152" s="201" t="e">
        <f>NA()</f>
        <v>#N/A</v>
      </c>
      <c r="K152" s="201" t="e">
        <f>NA()</f>
        <v>#N/A</v>
      </c>
      <c r="M152" t="e">
        <f>SUM(D152:L152)</f>
        <v>#N/A</v>
      </c>
    </row>
    <row r="153" spans="4:14" ht="13.15" hidden="1" customHeight="1" x14ac:dyDescent="0.2">
      <c r="D153" s="201" t="e">
        <f>NA()</f>
        <v>#N/A</v>
      </c>
      <c r="E153" s="201" t="e">
        <f>NA()</f>
        <v>#N/A</v>
      </c>
      <c r="F153" s="201" t="e">
        <f>NA()</f>
        <v>#N/A</v>
      </c>
      <c r="G153" s="201" t="e">
        <f>NA()</f>
        <v>#N/A</v>
      </c>
      <c r="H153" s="201" t="e">
        <f>NA()</f>
        <v>#N/A</v>
      </c>
      <c r="I153" s="201" t="e">
        <f>NA()</f>
        <v>#N/A</v>
      </c>
    </row>
    <row r="154" spans="4:14" ht="13.15" hidden="1" customHeight="1" x14ac:dyDescent="0.2">
      <c r="D154" t="e">
        <f>IF(D153=M152,"",D153)</f>
        <v>#N/A</v>
      </c>
      <c r="E154" t="e">
        <f>IF(E153=M152,"",E153)</f>
        <v>#N/A</v>
      </c>
      <c r="F154" t="e">
        <f>IF(F153=M152,"",F153)</f>
        <v>#N/A</v>
      </c>
      <c r="G154" t="e">
        <f>IF(G153=M152,"",G153)</f>
        <v>#N/A</v>
      </c>
      <c r="H154" t="e">
        <f>IF(H153=M152,"",H153)</f>
        <v>#N/A</v>
      </c>
      <c r="I154" t="e">
        <f>IF(I153=M152,"",I153)</f>
        <v>#N/A</v>
      </c>
      <c r="J154" t="str">
        <f>IF(J153=P152,"",J153)</f>
        <v/>
      </c>
    </row>
    <row r="155" spans="4:14" ht="13.15" hidden="1" customHeight="1" x14ac:dyDescent="0.2">
      <c r="D155" t="e">
        <f>D154</f>
        <v>#N/A</v>
      </c>
      <c r="E155" t="e">
        <f>IF(D155&lt;&gt;"","",E154)</f>
        <v>#N/A</v>
      </c>
      <c r="F155" t="e">
        <f>IF(D155&lt;&gt;"","",IF(E155&lt;&gt;"","",F154))</f>
        <v>#N/A</v>
      </c>
      <c r="G155" t="e">
        <f>IF(D155&lt;&gt;"","",IF(E155&lt;&gt;"","",IF(F155&lt;&gt;"","",G154)))</f>
        <v>#N/A</v>
      </c>
      <c r="H155" t="e">
        <f>IF(D155&lt;&gt;"","",IF(E155&lt;&gt;"","",IF(F155&lt;&gt;"","",IF(G155&lt;&gt;"","",H154))))</f>
        <v>#N/A</v>
      </c>
      <c r="I155" t="e">
        <f>IF(D155&lt;&gt;"","",IF(E155&lt;&gt;"","",IF(F155&lt;&gt;"","",IF(G155&lt;&gt;"","",IF(H155&lt;&gt;"","",I154)))))</f>
        <v>#N/A</v>
      </c>
      <c r="J155" t="e">
        <f>IF(G155&lt;&gt;"","",IF(H155&lt;&gt;"","",IF(I155&lt;&gt;"","",J154)))</f>
        <v>#N/A</v>
      </c>
      <c r="K155" t="e">
        <f>IF(D155&lt;&gt;"","",IF(E155&lt;&gt;"","",IF(F155&lt;&gt;"","",IF(G155&lt;&gt;"","",IF(H155&lt;&gt;"","",IF(I155&lt;&gt;"","",IF(J155&lt;&gt;"","",K154)))))))</f>
        <v>#N/A</v>
      </c>
      <c r="M155" t="e">
        <f>SUM(D155:L155)</f>
        <v>#N/A</v>
      </c>
    </row>
    <row r="156" spans="4:14" ht="13.15" hidden="1" customHeight="1" x14ac:dyDescent="0.2">
      <c r="D156" s="201" t="e">
        <f>NA()</f>
        <v>#N/A</v>
      </c>
      <c r="E156" s="201" t="e">
        <f>NA()</f>
        <v>#N/A</v>
      </c>
      <c r="F156" s="201" t="e">
        <f>NA()</f>
        <v>#N/A</v>
      </c>
      <c r="G156" s="201" t="e">
        <f>NA()</f>
        <v>#N/A</v>
      </c>
      <c r="H156" s="201" t="e">
        <f>NA()</f>
        <v>#N/A</v>
      </c>
    </row>
    <row r="157" spans="4:14" ht="13.15" hidden="1" customHeight="1" x14ac:dyDescent="0.2">
      <c r="D157" t="e">
        <f>IF(D156=M152,"",IF(D156=M155,"",D156))</f>
        <v>#N/A</v>
      </c>
      <c r="E157" t="e">
        <f>IF(E156=M152,"",IF(E156=M155,"",E156))</f>
        <v>#N/A</v>
      </c>
      <c r="F157" t="e">
        <f>IF(F156=M152,"",IF(F156=M155,"",F156))</f>
        <v>#N/A</v>
      </c>
      <c r="G157" t="e">
        <f>IF(G156=M152,"",IF(G156=M155,"",G156))</f>
        <v>#N/A</v>
      </c>
      <c r="H157" t="e">
        <f>IF(H156=M152,"",IF(H156=M155,"",H156))</f>
        <v>#N/A</v>
      </c>
    </row>
    <row r="158" spans="4:14" ht="13.15" hidden="1" customHeight="1" x14ac:dyDescent="0.2">
      <c r="D158" t="e">
        <f>D157</f>
        <v>#N/A</v>
      </c>
      <c r="E158" t="e">
        <f>IF(D158&lt;&gt;"","",E157)</f>
        <v>#N/A</v>
      </c>
      <c r="F158" t="e">
        <f>IF(D158&lt;&gt;"","",IF(E158&lt;&gt;"","",F157))</f>
        <v>#N/A</v>
      </c>
      <c r="G158" t="e">
        <f>IF(D158&lt;&gt;"","",IF(E158&lt;&gt;"","",IF(F158&lt;&gt;"","",G157)))</f>
        <v>#N/A</v>
      </c>
      <c r="H158" t="e">
        <f>IF(D158&lt;&gt;"","",IF(E158&lt;&gt;"","",IF(F158&lt;&gt;"","",IF(G158&lt;&gt;"","",H157))))</f>
        <v>#N/A</v>
      </c>
      <c r="M158" t="e">
        <f>SUM(D158:L158)</f>
        <v>#N/A</v>
      </c>
    </row>
    <row r="159" spans="4:14" ht="13.15" hidden="1" customHeight="1" x14ac:dyDescent="0.2">
      <c r="D159" s="201" t="e">
        <f>NA()</f>
        <v>#N/A</v>
      </c>
      <c r="E159" s="201" t="e">
        <f>NA()</f>
        <v>#N/A</v>
      </c>
      <c r="F159" s="201" t="e">
        <f>NA()</f>
        <v>#N/A</v>
      </c>
      <c r="G159" s="201" t="e">
        <f>NA()</f>
        <v>#N/A</v>
      </c>
    </row>
    <row r="160" spans="4:14" ht="13.15" hidden="1" customHeight="1" x14ac:dyDescent="0.2">
      <c r="D160" t="e">
        <f>IF(D159=M155,"",IF(D159=M158,"",D159))</f>
        <v>#N/A</v>
      </c>
      <c r="E160" t="e">
        <f>IF(E159=M155,"",IF(E159=M158,"",E159))</f>
        <v>#N/A</v>
      </c>
      <c r="F160" t="e">
        <f>IF(F159=M155,"",IF(F159=M158,"",F159))</f>
        <v>#N/A</v>
      </c>
      <c r="G160" t="e">
        <f>IF(G159=M155,"",IF(G159=M158,"",G159))</f>
        <v>#N/A</v>
      </c>
    </row>
    <row r="161" spans="4:13" ht="13.15" hidden="1" customHeight="1" x14ac:dyDescent="0.2">
      <c r="D161" t="e">
        <f>D160</f>
        <v>#N/A</v>
      </c>
      <c r="E161" t="e">
        <f>IF(D161&lt;&gt;"","",E160)</f>
        <v>#N/A</v>
      </c>
      <c r="F161" t="e">
        <f>IF(D161&lt;&gt;"","",IF(E161&lt;&gt;"","",F160))</f>
        <v>#N/A</v>
      </c>
      <c r="G161" t="e">
        <f>IF(D161&lt;&gt;"","",IF(E161&lt;&gt;"","",IF(F161&lt;&gt;"","",G160)))</f>
        <v>#N/A</v>
      </c>
      <c r="M161" t="e">
        <f>SUM(D161:H161)</f>
        <v>#N/A</v>
      </c>
    </row>
    <row r="162" spans="4:13" ht="13.15" hidden="1" customHeight="1" x14ac:dyDescent="0.2">
      <c r="D162" s="201" t="e">
        <f>NA()</f>
        <v>#N/A</v>
      </c>
      <c r="E162" s="201" t="e">
        <f>NA()</f>
        <v>#N/A</v>
      </c>
      <c r="F162" s="201" t="e">
        <f>NA()</f>
        <v>#N/A</v>
      </c>
    </row>
    <row r="163" spans="4:13" ht="13.15" hidden="1" customHeight="1" x14ac:dyDescent="0.2">
      <c r="D163" t="e">
        <f>IF(D162=M155,"",IF(D162=M158,"",IF(D162=M161,"",D162)))</f>
        <v>#N/A</v>
      </c>
      <c r="E163" t="e">
        <f>IF(E162=M155,"",IF(E162=M158,"",IF(E162=M161,"",E162)))</f>
        <v>#N/A</v>
      </c>
      <c r="F163" t="e">
        <f>IF(F162=M155,"",IF(F162=M158,"",IF(F162=M161,"",F162)))</f>
        <v>#N/A</v>
      </c>
    </row>
    <row r="164" spans="4:13" ht="13.15" hidden="1" customHeight="1" x14ac:dyDescent="0.2">
      <c r="D164" t="e">
        <f>D163</f>
        <v>#N/A</v>
      </c>
      <c r="E164" t="e">
        <f>IF(D164&lt;&gt;"","",E163)</f>
        <v>#N/A</v>
      </c>
      <c r="F164" t="e">
        <f>IF(D164&lt;&gt;"","",IF(E164&lt;&gt;"","",F163))</f>
        <v>#N/A</v>
      </c>
      <c r="M164" t="e">
        <f>SUM(D164:H164)</f>
        <v>#N/A</v>
      </c>
    </row>
    <row r="165" spans="4:13" ht="13.15" hidden="1" customHeight="1" x14ac:dyDescent="0.2">
      <c r="D165" s="201" t="e">
        <f>NA()</f>
        <v>#N/A</v>
      </c>
      <c r="E165" s="201" t="e">
        <f>NA()</f>
        <v>#N/A</v>
      </c>
    </row>
    <row r="166" spans="4:13" ht="13.15" hidden="1" customHeight="1" x14ac:dyDescent="0.2">
      <c r="D166" t="e">
        <f>IF(D165=M155,"",IF(D165=M158,"",IF(D165=M161,"",IF(D165=M164,"",D165))))</f>
        <v>#N/A</v>
      </c>
      <c r="E166" t="e">
        <f>IF(E165=M155,"",IF(E165=M158,"",IF(E165=M161,"",IF(E165=M164,"",E165))))</f>
        <v>#N/A</v>
      </c>
    </row>
    <row r="167" spans="4:13" ht="13.15" hidden="1" customHeight="1" x14ac:dyDescent="0.2">
      <c r="D167" t="e">
        <f>D166</f>
        <v>#N/A</v>
      </c>
      <c r="E167" t="e">
        <f>IF(D167&lt;&gt;"","",E166)</f>
        <v>#N/A</v>
      </c>
      <c r="M167" t="e">
        <f>SUM(D167:H167)</f>
        <v>#N/A</v>
      </c>
    </row>
    <row r="168" spans="4:13" ht="13.15" hidden="1" customHeight="1" x14ac:dyDescent="0.2">
      <c r="D168" s="201" t="e">
        <f>NA()</f>
        <v>#N/A</v>
      </c>
    </row>
    <row r="169" spans="4:13" ht="13.15" hidden="1" customHeight="1" x14ac:dyDescent="0.2">
      <c r="D169" t="e">
        <f>IF(D168=M155,"",IF(D168=M158,"",IF(D168=M161,"",IF(D168=M164,"",IF(D168=M167,"",D168)))))</f>
        <v>#N/A</v>
      </c>
    </row>
    <row r="170" spans="4:13" ht="13.15" hidden="1" customHeight="1" x14ac:dyDescent="0.2">
      <c r="D170" t="e">
        <f>D169</f>
        <v>#N/A</v>
      </c>
      <c r="M170" t="e">
        <f>SUM(D170:H170)</f>
        <v>#N/A</v>
      </c>
    </row>
  </sheetData>
  <mergeCells count="3">
    <mergeCell ref="F4:H4"/>
    <mergeCell ref="C7:H7"/>
    <mergeCell ref="B40:B49"/>
  </mergeCells>
  <printOptions horizontalCentered="1"/>
  <pageMargins left="0" right="0.118055555555556" top="0.196527777777778" bottom="0.196527777777778" header="0.51180555555555496" footer="0.51180555555555496"/>
  <pageSetup paperSize="0" scale="0" fitToHeight="0" orientation="portrait" usePrinterDefaults="0" useFirstPageNumber="1" horizontalDpi="0" verticalDpi="0" copies="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W200"/>
  <sheetViews>
    <sheetView showGridLines="0" showRowColHeaders="0" zoomScaleNormal="100" workbookViewId="0">
      <selection activeCell="H2" sqref="H2"/>
    </sheetView>
  </sheetViews>
  <sheetFormatPr baseColWidth="10" defaultColWidth="9.140625" defaultRowHeight="12.75" x14ac:dyDescent="0.2"/>
  <cols>
    <col min="1" max="1" width="4.42578125" customWidth="1"/>
    <col min="2" max="2" width="3.140625"/>
    <col min="3" max="3" width="6.5703125"/>
    <col min="4" max="4" width="28.28515625"/>
    <col min="5" max="5" width="15.85546875"/>
    <col min="6" max="6" width="7.7109375"/>
    <col min="7" max="7" width="14.140625"/>
    <col min="8" max="8" width="18.28515625"/>
    <col min="9" max="9" width="8.5703125"/>
    <col min="10" max="10" width="3.140625"/>
    <col min="11" max="11" width="9.28515625"/>
    <col min="12" max="33" width="0" hidden="1" customWidth="1"/>
    <col min="34" max="1025" width="11.7109375"/>
  </cols>
  <sheetData>
    <row r="1" spans="2:10" ht="20.25" customHeight="1" x14ac:dyDescent="0.2"/>
    <row r="2" spans="2:10" ht="14.25" customHeight="1" x14ac:dyDescent="0.2">
      <c r="B2" s="4"/>
      <c r="C2" s="4"/>
      <c r="D2" s="50" t="s">
        <v>66</v>
      </c>
      <c r="E2" s="4"/>
      <c r="F2" s="51">
        <v>1</v>
      </c>
      <c r="G2" s="52" t="s">
        <v>67</v>
      </c>
      <c r="H2" s="360"/>
      <c r="I2" s="361"/>
      <c r="J2" s="361"/>
    </row>
    <row r="3" spans="2:10" ht="14.1" customHeight="1" x14ac:dyDescent="0.2">
      <c r="B3" s="53"/>
      <c r="C3" s="54"/>
      <c r="D3" s="6"/>
      <c r="E3" s="6"/>
      <c r="F3" s="6"/>
      <c r="G3" s="6"/>
      <c r="H3" s="6"/>
      <c r="I3" s="6"/>
      <c r="J3" s="6"/>
    </row>
    <row r="4" spans="2:10" ht="99.95" customHeight="1" x14ac:dyDescent="0.2">
      <c r="B4" s="53"/>
      <c r="C4" s="54"/>
      <c r="D4" s="6"/>
      <c r="E4" s="6"/>
      <c r="F4" s="336" t="str">
        <f>IF(E17="","",IF(E18="","",VLOOKUP(E63,Stammdaten!$W$9:$AE$18,6)))</f>
        <v>Hausbesitzer GmbH</v>
      </c>
      <c r="G4" s="336"/>
      <c r="H4" s="336"/>
      <c r="I4" s="6"/>
      <c r="J4" s="6"/>
    </row>
    <row r="5" spans="2:10" ht="18.75" customHeight="1" x14ac:dyDescent="0.2">
      <c r="B5" s="6"/>
      <c r="C5" s="54"/>
      <c r="D5" s="6"/>
      <c r="E5" s="6"/>
      <c r="F5" s="339" t="str">
        <f>IF(E17="","",IF(E18="","",CONCATENATE(VLOOKUP(E63,Stammdaten!$W$9:$AE$18,7),", ",VLOOKUP(E63,Stammdaten!$W$9:$AE$18,8)," ",VLOOKUP(E63,Stammdaten!W9:AE18,9))))</f>
        <v>Im Dümpel, 12345 Stenkelfeld</v>
      </c>
      <c r="G5" s="340"/>
      <c r="H5" s="340"/>
      <c r="I5" s="6"/>
      <c r="J5" s="6"/>
    </row>
    <row r="6" spans="2:10" ht="13.15" customHeight="1" x14ac:dyDescent="0.2">
      <c r="B6" s="6"/>
      <c r="C6" s="54"/>
      <c r="D6" s="6"/>
      <c r="E6" s="6"/>
      <c r="F6" s="55"/>
      <c r="G6" s="56"/>
      <c r="H6" s="4"/>
      <c r="I6" s="6"/>
      <c r="J6" s="6"/>
    </row>
    <row r="7" spans="2:10" ht="12" customHeight="1" x14ac:dyDescent="0.2">
      <c r="B7" s="6"/>
      <c r="C7" s="54"/>
      <c r="D7" s="57" t="str">
        <f>IF(E17="","",IF(E18="","",CONCATENATE(VLOOKUP(E63,Stammdaten!$W$9:$AE$18,6),", ",VLOOKUP(E63,Stammdaten!$W$9:$AE$18,7),", ",VLOOKUP(E63,Stammdaten!$W$9:$AE$18,8)," ",VLOOKUP(E63,Stammdaten!W9:AE18,9))))</f>
        <v>Hausbesitzer GmbH, Im Dümpel, 12345 Stenkelfeld</v>
      </c>
      <c r="E7" s="6"/>
      <c r="F7" s="55"/>
      <c r="G7" s="56"/>
      <c r="H7" s="4"/>
      <c r="I7" s="6"/>
      <c r="J7" s="6"/>
    </row>
    <row r="8" spans="2:10" ht="19.5" customHeight="1" x14ac:dyDescent="0.2">
      <c r="B8" s="6"/>
      <c r="C8" s="54"/>
      <c r="D8" s="6" t="s">
        <v>68</v>
      </c>
      <c r="E8" s="6"/>
      <c r="F8" s="4"/>
      <c r="G8" s="6"/>
      <c r="H8" s="58"/>
      <c r="I8" s="6"/>
      <c r="J8" s="6"/>
    </row>
    <row r="9" spans="2:10" ht="15.75" customHeight="1" x14ac:dyDescent="0.25">
      <c r="B9" s="6"/>
      <c r="C9" s="54"/>
      <c r="D9" s="59" t="str">
        <f>IF(E18="","",VLOOKUP(E17,Stammdaten!$C$9:$E$28,3))</f>
        <v>yxyz</v>
      </c>
      <c r="E9" s="6"/>
      <c r="F9" s="4"/>
      <c r="G9" s="6"/>
      <c r="H9" s="6"/>
      <c r="I9" s="6"/>
      <c r="J9" s="6"/>
    </row>
    <row r="10" spans="2:10" ht="15" x14ac:dyDescent="0.25">
      <c r="B10" s="6"/>
      <c r="C10" s="54"/>
      <c r="D10" s="59" t="str">
        <f>IF(E18="","",VLOOKUP(E63,Stammdaten!$W$9:$Z$18,2))</f>
        <v>Im Dümpel</v>
      </c>
      <c r="E10" s="6"/>
      <c r="F10" s="4"/>
      <c r="G10" s="6"/>
      <c r="H10" s="60"/>
      <c r="I10" s="6"/>
      <c r="J10" s="6"/>
    </row>
    <row r="11" spans="2:10" x14ac:dyDescent="0.2">
      <c r="B11" s="6"/>
      <c r="C11" s="54"/>
      <c r="D11" s="60"/>
      <c r="E11" s="6"/>
      <c r="F11" s="4"/>
      <c r="G11" s="6"/>
      <c r="H11" s="6"/>
      <c r="I11" s="6"/>
      <c r="J11" s="6"/>
    </row>
    <row r="12" spans="2:10" ht="15" x14ac:dyDescent="0.25">
      <c r="B12" s="6"/>
      <c r="C12" s="54"/>
      <c r="D12" s="59" t="str">
        <f>IF(E18="","",CONCATENATE(VLOOKUP(E63,Stammdaten!$W$9:$Z$18,3)," ",(VLOOKUP(E63,Stammdaten!$W$9:$Z$18,4))))</f>
        <v>12345 Stenkelfeld</v>
      </c>
      <c r="E12" s="6"/>
      <c r="F12" s="4"/>
      <c r="G12" s="4"/>
      <c r="H12" s="4"/>
      <c r="I12" s="6"/>
      <c r="J12" s="6"/>
    </row>
    <row r="13" spans="2:10" ht="24.6" customHeight="1" x14ac:dyDescent="0.2">
      <c r="B13" s="6"/>
      <c r="C13" s="54"/>
      <c r="D13" s="6"/>
      <c r="E13" s="6"/>
      <c r="F13" s="61"/>
      <c r="G13" s="61"/>
      <c r="H13" s="61"/>
      <c r="I13" s="6"/>
      <c r="J13" s="6"/>
    </row>
    <row r="14" spans="2:10" ht="15.75" customHeight="1" x14ac:dyDescent="0.2">
      <c r="B14" s="6"/>
      <c r="C14" s="54"/>
      <c r="D14" s="62" t="str">
        <f>IF(E18="","",CONCATENATE(VLOOKUP(E63,Stammdaten!$W$9:$AE$18,9),", den"))</f>
        <v>Stenkelfeld, den</v>
      </c>
      <c r="E14" s="324">
        <f ca="1">IF(E17="","",TODAY())</f>
        <v>43517</v>
      </c>
      <c r="F14" s="4"/>
      <c r="G14" s="4"/>
      <c r="H14" s="4"/>
      <c r="I14" s="4"/>
      <c r="J14" s="6"/>
    </row>
    <row r="15" spans="2:10" x14ac:dyDescent="0.2">
      <c r="B15" s="63" t="s">
        <v>69</v>
      </c>
      <c r="C15" s="54"/>
      <c r="D15" s="6"/>
      <c r="E15" s="64"/>
      <c r="F15" s="4"/>
      <c r="G15" s="4"/>
      <c r="H15" s="4"/>
      <c r="I15" s="4"/>
      <c r="J15" s="6"/>
    </row>
    <row r="16" spans="2:10" ht="18.600000000000001" customHeight="1" x14ac:dyDescent="0.2">
      <c r="B16" s="63"/>
      <c r="C16" s="54"/>
      <c r="D16" s="337" t="s">
        <v>70</v>
      </c>
      <c r="E16" s="337"/>
      <c r="F16" s="337"/>
      <c r="G16" s="65">
        <f>Übersicht!M3</f>
        <v>2018</v>
      </c>
      <c r="H16" s="6"/>
      <c r="I16" s="6"/>
      <c r="J16" s="6"/>
    </row>
    <row r="17" spans="2:19" ht="15.75" customHeight="1" x14ac:dyDescent="0.25">
      <c r="B17" s="6"/>
      <c r="C17" s="54"/>
      <c r="D17" s="66"/>
      <c r="E17" s="67">
        <f>IF(F2="","",F2)</f>
        <v>1</v>
      </c>
      <c r="F17" s="68"/>
      <c r="G17" s="4"/>
      <c r="H17" s="4"/>
      <c r="I17" s="6"/>
      <c r="J17" s="6"/>
    </row>
    <row r="18" spans="2:19" ht="14.1" customHeight="1" x14ac:dyDescent="0.2">
      <c r="B18" s="6"/>
      <c r="C18" s="54"/>
      <c r="D18" s="69" t="s">
        <v>71</v>
      </c>
      <c r="E18" s="358">
        <f>IF(H2&lt;&gt;"",H2,IF(E17="","",VLOOKUP(E17,Übersicht!$C$8:$Z$28,5)))</f>
        <v>43101</v>
      </c>
      <c r="F18" s="70" t="s">
        <v>10</v>
      </c>
      <c r="G18" s="359">
        <f>IF(I2&lt;&gt;"",I2,IF(E17="","",VLOOKUP(E17,Übersicht!$C$8:$Z$28,6)))</f>
        <v>43465</v>
      </c>
      <c r="H18" s="71">
        <f>IF(H2&lt;&gt;"",G18-E18,IF(E17="","",VLOOKUP(E17,Übersicht!$C$8:$Z$27,7)))</f>
        <v>365</v>
      </c>
      <c r="I18" s="4"/>
      <c r="J18" s="6"/>
    </row>
    <row r="19" spans="2:19" ht="14.1" customHeight="1" x14ac:dyDescent="0.2">
      <c r="B19" s="6"/>
      <c r="C19" s="54"/>
      <c r="D19" s="72" t="str">
        <f>IF(D9="","",IF(E18="","Achtung: Sie müssen das Einzugsdatum in Stammdaten eingeben !!",""))</f>
        <v/>
      </c>
      <c r="E19" s="73"/>
      <c r="F19" s="6"/>
      <c r="G19" s="74"/>
      <c r="H19" s="6"/>
      <c r="I19" s="4"/>
      <c r="J19" s="6"/>
    </row>
    <row r="20" spans="2:19" ht="14.1" customHeight="1" x14ac:dyDescent="0.2">
      <c r="B20" s="6"/>
      <c r="C20" s="54"/>
      <c r="D20" s="58"/>
      <c r="E20" s="75" t="s">
        <v>72</v>
      </c>
      <c r="F20" s="338" t="s">
        <v>73</v>
      </c>
      <c r="G20" s="338"/>
      <c r="H20" s="76" t="s">
        <v>74</v>
      </c>
      <c r="I20" s="6"/>
      <c r="J20" s="6"/>
    </row>
    <row r="21" spans="2:19" ht="14.1" customHeight="1" x14ac:dyDescent="0.2">
      <c r="B21" s="6"/>
      <c r="C21" s="54"/>
      <c r="D21" s="69" t="str">
        <f>IF(E17="","","Grundsteuer")</f>
        <v>Grundsteuer</v>
      </c>
      <c r="E21" s="77">
        <f>IF(E17="","",IF(H21=0,"",VLOOKUP(E17,Stammdaten!$C$8:$S$28,6)))</f>
        <v>93</v>
      </c>
      <c r="F21" s="335">
        <f>IF(H21="","",VLOOKUP(E17,Übersicht!$C$89:$N$109,12))</f>
        <v>758.04</v>
      </c>
      <c r="G21" s="335"/>
      <c r="H21" s="78">
        <f>IF(E17="","",VLOOKUP($E$17,Übersicht!$C$8:$Z$28,11))</f>
        <v>189.51</v>
      </c>
      <c r="I21" s="4"/>
      <c r="J21" s="6"/>
    </row>
    <row r="22" spans="2:19" ht="14.1" customHeight="1" x14ac:dyDescent="0.2">
      <c r="B22" s="6"/>
      <c r="C22" s="54"/>
      <c r="D22" s="69" t="str">
        <f>IF(E17="","","Müllbehälter")</f>
        <v>Müllbehälter</v>
      </c>
      <c r="E22" s="79" t="str">
        <f>IF(E17="","",IF(H22=0,"",VLOOKUP(E17,Stammdaten!M159:X178,12)))</f>
        <v>1x120ltr.+0,25xBio</v>
      </c>
      <c r="F22" s="335">
        <f>IF(H22="","",IF(E63="",0,VLOOKUP(E63,Müllabfuhr!C7:AK16,35)))</f>
        <v>441.6</v>
      </c>
      <c r="G22" s="335"/>
      <c r="H22" s="78">
        <f>IF(E17="","",VLOOKUP($E$17,Übersicht!$C$8:$Z$28,12))</f>
        <v>110.4</v>
      </c>
      <c r="I22" s="4"/>
      <c r="J22" s="6"/>
    </row>
    <row r="23" spans="2:19" ht="14.1" customHeight="1" x14ac:dyDescent="0.2">
      <c r="B23" s="6"/>
      <c r="C23" s="54"/>
      <c r="D23" s="80" t="str">
        <f>IF(E17="","","Grundgebühr / Mieter")</f>
        <v>Grundgebühr / Mieter</v>
      </c>
      <c r="E23" s="81">
        <f>IF(E17="","",IF(H23=0,"",IF(H23="","",1)))</f>
        <v>1</v>
      </c>
      <c r="F23" s="335">
        <f>IF(H23="","",VLOOKUP(E17,Übersicht!C89:AB110,26))</f>
        <v>176</v>
      </c>
      <c r="G23" s="335"/>
      <c r="H23" s="78">
        <f>IF(E17="","",VLOOKUP($E$17,Übersicht!$C$8:$Z$28,13))</f>
        <v>44</v>
      </c>
      <c r="I23" s="4"/>
      <c r="J23" s="6"/>
    </row>
    <row r="24" spans="2:19" ht="14.1" customHeight="1" x14ac:dyDescent="0.2">
      <c r="B24" s="6"/>
      <c r="C24" s="54"/>
      <c r="D24" s="69" t="str">
        <f>IF(E17="","","Wasser")</f>
        <v>Wasser</v>
      </c>
      <c r="E24" s="82" t="str">
        <f>IF(E17="","",IF(H24=0,"",IF(F84="","",IF(F84&lt;10,CONCATENATE(F84," Pers."),CONCATENATE(F84," cbm")))))</f>
        <v>137 cbm</v>
      </c>
      <c r="F24" s="335">
        <f>IF(H24="","",M63)</f>
        <v>548.27</v>
      </c>
      <c r="G24" s="335"/>
      <c r="H24" s="78">
        <f>IF(E17="","",VLOOKUP($E$17,Übersicht!$C$8:$Z$28,14))</f>
        <v>180.12707434052757</v>
      </c>
      <c r="I24" s="4"/>
      <c r="J24" s="6"/>
    </row>
    <row r="25" spans="2:19" ht="14.1" customHeight="1" x14ac:dyDescent="0.2">
      <c r="B25" s="6"/>
      <c r="C25" s="54"/>
      <c r="D25" s="69" t="str">
        <f>IF(E17="","",IF(H104="","Abwasser",H104))</f>
        <v>Abwasser</v>
      </c>
      <c r="E25" s="82" t="str">
        <f>IF(E17="","",IF(H25=0,"",IF(F85="","",IF(F85&lt;10,CONCATENATE(F85," Pers."),CONCATENATE(F85," cbm")))))</f>
        <v>137 cbm</v>
      </c>
      <c r="F25" s="335">
        <f>IF(H25="","",M64)</f>
        <v>458.7</v>
      </c>
      <c r="G25" s="335"/>
      <c r="H25" s="78">
        <f>IF(D9="","",VLOOKUP($E$17,Übersicht!$C$8:$Z$28,15)+VLOOKUP($E$17,Übersicht!$C$8:$Z$28,16))</f>
        <v>150.69999999999999</v>
      </c>
      <c r="I25" s="4"/>
      <c r="J25" s="6"/>
    </row>
    <row r="26" spans="2:19" ht="14.1" customHeight="1" x14ac:dyDescent="0.2">
      <c r="B26" s="6"/>
      <c r="C26" s="54"/>
      <c r="D26" s="69" t="str">
        <f>IF(E17="","","Versicherungen")</f>
        <v>Versicherungen</v>
      </c>
      <c r="E26" s="77" t="str">
        <f>IF(H26="","",IF(H26=0,"",CONCATENATE(VLOOKUP(E17,Stammdaten!C9:S28,6)," qm")))</f>
        <v>93 qm</v>
      </c>
      <c r="F26" s="335">
        <f>IF(H26="","",VLOOKUP(E17,Übersicht!O209:AA229,13))</f>
        <v>778.4</v>
      </c>
      <c r="G26" s="335"/>
      <c r="H26" s="78">
        <f>IF(E17="","",VLOOKUP($E$17,Übersicht!$C$8:$Z$28,18))</f>
        <v>194.6</v>
      </c>
      <c r="I26" s="4"/>
      <c r="J26" s="6"/>
      <c r="L26" s="83" t="s">
        <v>75</v>
      </c>
      <c r="M26" s="83" t="s">
        <v>24</v>
      </c>
      <c r="N26" s="83" t="s">
        <v>76</v>
      </c>
      <c r="O26" s="83" t="s">
        <v>77</v>
      </c>
      <c r="P26" s="83" t="s">
        <v>27</v>
      </c>
      <c r="Q26" s="83" t="s">
        <v>78</v>
      </c>
      <c r="R26" s="83" t="s">
        <v>79</v>
      </c>
      <c r="S26" s="83" t="s">
        <v>35</v>
      </c>
    </row>
    <row r="27" spans="2:19" ht="14.1" customHeight="1" x14ac:dyDescent="0.2">
      <c r="B27" s="6"/>
      <c r="C27" s="54"/>
      <c r="D27" s="69" t="str">
        <f>IF(E17="","",IF(N124="Heizkosten","",IF(N124="Rest aus Vorjahr","",N124)))</f>
        <v>Strom</v>
      </c>
      <c r="E27" s="84" t="str">
        <f>IF(D27="","",IF(D27="Kabelgebühren","1Einh.",CONCATENATE(VLOOKUP(E17,Stammdaten!C9:S28,6)," qm")))</f>
        <v>93 qm</v>
      </c>
      <c r="F27" s="85"/>
      <c r="G27" s="86">
        <f>IF(H27="","",S27)</f>
        <v>175.93</v>
      </c>
      <c r="H27" s="78">
        <f>IF(D27="","",IF(E17="","",IF(M151=0,"",M151)))</f>
        <v>43.982500000000002</v>
      </c>
      <c r="I27" s="4"/>
      <c r="J27" s="6"/>
      <c r="L27" s="87" t="b">
        <f>IF(D27="","",IF(D27="Kabelgebühren",VLOOKUP($E$63,Kabelgebühren!$C$7:$N$16,12,0)))</f>
        <v>0</v>
      </c>
      <c r="M27" s="87">
        <f>IF(D27="","",IF(D27="Strom",VLOOKUP($E$63,Strom!$C$7:$O$16,13,0)))</f>
        <v>175.93</v>
      </c>
      <c r="N27" s="87" t="b">
        <f>IF(D27="","",IF(D27="Gartenpflege",VLOOKUP($E$63,Gartenpflege!$C$7:$N$16,12,0)))</f>
        <v>0</v>
      </c>
      <c r="O27" s="87" t="b">
        <f>IF(D27="","",IF(D27="Hausmeister",VLOOKUP($E$63,Hausmeister!$C$7:$R$16,16,0)))</f>
        <v>0</v>
      </c>
      <c r="P27" s="87" t="b">
        <f>IF(D27="","",IF(D27="Sonstiges",VLOOKUP($E$63,Sonstiges!$C$7:$N$16,12,0)))</f>
        <v>0</v>
      </c>
      <c r="Q27" s="87" t="b">
        <f>IF(D27="","",IF(D27="Schornsteinfeger",VLOOKUP($E$63,Schornsteinfeger!$C$7:$N$16,12,0)))</f>
        <v>0</v>
      </c>
      <c r="R27" s="87" t="b">
        <f>IF(D27="","",IF(D27="Rest aus Vorjahr",VLOOKUP($E$63,Vorjahr!$D$60:$E$69,2,0)))</f>
        <v>0</v>
      </c>
      <c r="S27" s="88">
        <f t="shared" ref="S27:S33" si="0">SUM(L27:R27)</f>
        <v>175.93</v>
      </c>
    </row>
    <row r="28" spans="2:19" ht="14.1" customHeight="1" x14ac:dyDescent="0.2">
      <c r="B28" s="6"/>
      <c r="C28" s="54"/>
      <c r="D28" s="69" t="str">
        <f>IF(E17="","",IF(N127="Heizkosten","",IF(N127="Rest aus Vorjahr","",N127)))</f>
        <v>Sonstiges</v>
      </c>
      <c r="E28" s="89" t="str">
        <f>IF(D28="","",IF(D28="Kabelgebühren","1Einh.",CONCATENATE(VLOOKUP(E17,Stammdaten!C9:S28,6)," qm")))</f>
        <v>93 qm</v>
      </c>
      <c r="F28" s="90"/>
      <c r="G28" s="86">
        <f>IF(H28="","",S28)</f>
        <v>15</v>
      </c>
      <c r="H28" s="78">
        <f>IF(D28="","",IF(E17="","",IF(M154=0,"",M154)))</f>
        <v>3.75</v>
      </c>
      <c r="I28" s="4"/>
      <c r="J28" s="6"/>
      <c r="L28" s="87" t="b">
        <f>IF(D28="","",IF(D28="Kabelgebühren",VLOOKUP($E$63,Kabelgebühren!$C$7:$N$16,12,0)))</f>
        <v>0</v>
      </c>
      <c r="M28" s="87" t="b">
        <f>IF(D28="","",IF(D28="Strom",VLOOKUP($E$63,Strom!$C$7:$O$16,13,0)))</f>
        <v>0</v>
      </c>
      <c r="N28" s="87" t="b">
        <f>IF(D28="","",IF(D28="Gartenpflege",VLOOKUP($E$63,Gartenpflege!$C$7:$N$16,12,0)))</f>
        <v>0</v>
      </c>
      <c r="O28" s="87" t="b">
        <f>IF(D28="","",IF(D28="Hausmeister",VLOOKUP($E$63,Hausmeister!$C$7:$R$16,16,0)))</f>
        <v>0</v>
      </c>
      <c r="P28" s="87">
        <f>IF(D28="","",IF(D28="Sonstiges",VLOOKUP($E$63,Sonstiges!$C$7:$N$16,12,0)))</f>
        <v>15</v>
      </c>
      <c r="Q28" s="87" t="b">
        <f>IF(D28="","",IF(D28="Schornsteinfeger",VLOOKUP($E$63,Schornsteinfeger!$C$7:$N$16,12,0)))</f>
        <v>0</v>
      </c>
      <c r="R28" s="87" t="b">
        <f>IF(D28="","",IF(D28="Rest aus Vorjahr",VLOOKUP($E$63,Vorjahr!$D$60:$E$69,2,0)))</f>
        <v>0</v>
      </c>
      <c r="S28" s="88">
        <f t="shared" si="0"/>
        <v>15</v>
      </c>
    </row>
    <row r="29" spans="2:19" ht="14.1" customHeight="1" x14ac:dyDescent="0.2">
      <c r="B29" s="6"/>
      <c r="C29" s="54"/>
      <c r="D29" s="69" t="str">
        <f>IF(E17="","",IF(N130="Heizkosten","",IF(N130="Rest aus Vorjahr","",N130)))</f>
        <v>Schornsteinfeger</v>
      </c>
      <c r="E29" s="89" t="str">
        <f>IF(D29="","",IF(D29="Kabelgebühren","1Einh.",CONCATENATE(VLOOKUP(E17,Stammdaten!C9:S28,6)," qm")))</f>
        <v>93 qm</v>
      </c>
      <c r="F29" s="90"/>
      <c r="G29" s="86">
        <f t="shared" ref="G29:G32" si="1">IF(H29="","",S29)</f>
        <v>289.02999999999997</v>
      </c>
      <c r="H29" s="78">
        <f>IF(D29="","",IF(E17="","",IF(M157=0,"",M157)))</f>
        <v>72.257499999999993</v>
      </c>
      <c r="I29" s="4"/>
      <c r="J29" s="6"/>
      <c r="L29" s="87" t="b">
        <f>IF(D29="","",IF(D29="Kabelgebühren",VLOOKUP($E$63,Kabelgebühren!$C$7:$N$16,12,0)))</f>
        <v>0</v>
      </c>
      <c r="M29" s="87" t="b">
        <f>IF(D29="","",IF(D29="Strom",VLOOKUP($E$63,Strom!$C$7:$O$16,13,0)))</f>
        <v>0</v>
      </c>
      <c r="N29" s="87" t="b">
        <f>IF(D29="","",IF(D29="Gartenpflege",VLOOKUP($E$63,Gartenpflege!$C$7:$N$16,12,0)))</f>
        <v>0</v>
      </c>
      <c r="O29" s="87" t="b">
        <f>IF(D29="","",IF(D29="Hausmeister",VLOOKUP($E$63,Hausmeister!$C$7:$R$16,16,0)))</f>
        <v>0</v>
      </c>
      <c r="P29" s="87" t="b">
        <f>IF(D29="","",IF(D29="Sonstiges",VLOOKUP($E$63,Sonstiges!$C$7:$N$16,12,0)))</f>
        <v>0</v>
      </c>
      <c r="Q29" s="87">
        <f>IF(D29="","",IF(D29="Schornsteinfeger",VLOOKUP($E$63,Schornsteinfeger!$C$7:$N$16,12,0)))</f>
        <v>289.02999999999997</v>
      </c>
      <c r="R29" s="87" t="b">
        <f>IF(D29="","",IF(D29="Rest aus Vorjahr",VLOOKUP($E$63,Vorjahr!$D$60:$E$69,2,0)))</f>
        <v>0</v>
      </c>
      <c r="S29" s="88">
        <f t="shared" si="0"/>
        <v>289.02999999999997</v>
      </c>
    </row>
    <row r="30" spans="2:19" ht="14.1" customHeight="1" x14ac:dyDescent="0.2">
      <c r="B30" s="6"/>
      <c r="C30" s="54"/>
      <c r="D30" s="69" t="str">
        <f>IF(E17="","",IF(N133="Heizkosten","",IF(N133="Rest aus Vorjahr","",N133)))</f>
        <v/>
      </c>
      <c r="E30" s="89" t="str">
        <f>IF(D30="","",IF(D30="Kabelgebühren","1Einh.",CONCATENATE(VLOOKUP(E17,Stammdaten!C9:S28,6)," qm")))</f>
        <v/>
      </c>
      <c r="F30" s="90"/>
      <c r="G30" s="86" t="str">
        <f t="shared" si="1"/>
        <v/>
      </c>
      <c r="H30" s="78" t="str">
        <f>IF(D30="","",IF(E17="","",IF(M160=0,"",M160)))</f>
        <v/>
      </c>
      <c r="I30" s="4"/>
      <c r="J30" s="6"/>
      <c r="L30" s="87" t="str">
        <f>IF(D30="","",IF(D30="Kabelgebühren",VLOOKUP($E$63,Kabelgebühren!$C$7:$N$16,12,0)))</f>
        <v/>
      </c>
      <c r="M30" s="87" t="str">
        <f>IF(D30="","",IF(D30="Strom",VLOOKUP($E$63,Strom!$C$7:$O$16,13,0)))</f>
        <v/>
      </c>
      <c r="N30" s="87" t="str">
        <f>IF(D30="","",IF(D30="Gartenpflege",VLOOKUP($E$63,Gartenpflege!$C$7:$N$16,12,0)))</f>
        <v/>
      </c>
      <c r="O30" s="87" t="str">
        <f>IF(D30="","",IF(D30="Hausmeister",VLOOKUP($E$63,Hausmeister!$C$7:$R$16,16,0)))</f>
        <v/>
      </c>
      <c r="P30" s="87" t="str">
        <f>IF(D30="","",IF(D30="Sonstiges",VLOOKUP($E$63,Sonstiges!$C$7:$N$16,12,0)))</f>
        <v/>
      </c>
      <c r="Q30" s="87" t="str">
        <f>IF(D30="","",IF(D30="Schornsteinfeger",VLOOKUP($E$63,Schornsteinfeger!$C$7:$N$16,12,0)))</f>
        <v/>
      </c>
      <c r="R30" s="87" t="str">
        <f>IF(D30="","",IF(D30="Rest aus Vorjahr",VLOOKUP($E$63,Vorjahr!$D$60:$E$69,2,0)))</f>
        <v/>
      </c>
      <c r="S30" s="88">
        <f t="shared" si="0"/>
        <v>0</v>
      </c>
    </row>
    <row r="31" spans="2:19" ht="14.1" customHeight="1" x14ac:dyDescent="0.2">
      <c r="B31" s="6"/>
      <c r="C31" s="54"/>
      <c r="D31" s="69" t="str">
        <f>IF(E17="","",IF(N136="Heizkosten","",IF(N136="Rest aus Vorjahr","",N136)))</f>
        <v/>
      </c>
      <c r="E31" s="89" t="str">
        <f>IF(D31="","",IF(D31="Kabelgebühren","1Einh.",CONCATENATE(VLOOKUP(E17,Stammdaten!C9:S28,6)," qm")))</f>
        <v/>
      </c>
      <c r="F31" s="90"/>
      <c r="G31" s="86" t="str">
        <f t="shared" si="1"/>
        <v/>
      </c>
      <c r="H31" s="78" t="str">
        <f>IF(D31="","",IF(E17="","",IF(M163=0,"",M163)))</f>
        <v/>
      </c>
      <c r="I31" s="4"/>
      <c r="J31" s="6"/>
      <c r="L31" s="87" t="str">
        <f>IF(D31="","",IF(D31="Kabelgebühren",VLOOKUP($E$63,Kabelgebühren!$C$7:$N$16,12,0)))</f>
        <v/>
      </c>
      <c r="M31" s="87" t="str">
        <f>IF(D31="","",IF(D31="Strom",VLOOKUP($E$63,Strom!$C$7:$O$16,13,0)))</f>
        <v/>
      </c>
      <c r="N31" s="87" t="str">
        <f>IF(D31="","",IF(D31="Gartenpflege",VLOOKUP($E$63,Gartenpflege!$C$7:$N$16,12,0)))</f>
        <v/>
      </c>
      <c r="O31" s="87" t="str">
        <f>IF(D31="","",IF(D31="Hausmeister",VLOOKUP($E$63,Hausmeister!$C$7:$R$16,16,0)))</f>
        <v/>
      </c>
      <c r="P31" s="87" t="str">
        <f>IF(D31="","",IF(D31="Sonstiges",VLOOKUP($E$63,Sonstiges!$C$7:$N$16,12,0)))</f>
        <v/>
      </c>
      <c r="Q31" s="87" t="str">
        <f>IF(D31="","",IF(D31="Schornsteinfeger",VLOOKUP($E$63,Schornsteinfeger!$C$7:$N$16,12,0)))</f>
        <v/>
      </c>
      <c r="R31" s="87" t="str">
        <f>IF(D31="","",IF(D31="Rest aus Vorjahr",VLOOKUP($E$63,Vorjahr!$D$60:$E$69,2,0)))</f>
        <v/>
      </c>
      <c r="S31" s="88">
        <f t="shared" si="0"/>
        <v>0</v>
      </c>
    </row>
    <row r="32" spans="2:19" ht="13.9" customHeight="1" x14ac:dyDescent="0.2">
      <c r="B32" s="4"/>
      <c r="C32" s="54"/>
      <c r="D32" s="69" t="str">
        <f>IF(E17="","",IF(N139="Heizkosten","",IF(N139="Rest aus Vorjahr","",N139)))</f>
        <v/>
      </c>
      <c r="E32" s="89" t="str">
        <f>IF(D32="","",IF(D32="Kabelgebühren","1Einh.",CONCATENATE(VLOOKUP(E17,Stammdaten!C10:S28,6)," qm")))</f>
        <v/>
      </c>
      <c r="F32" s="90"/>
      <c r="G32" s="86" t="str">
        <f t="shared" si="1"/>
        <v/>
      </c>
      <c r="H32" s="78" t="str">
        <f>IF(D32="","",IF(E17="","",IF(M166=0,"",M166)))</f>
        <v/>
      </c>
      <c r="I32" s="6"/>
      <c r="J32" s="6"/>
      <c r="L32" s="87" t="str">
        <f>IF(D32="","",IF(D32="Kabelgebühren",VLOOKUP($E$63,Kabelgebühren!$C$7:$N$16,12,0)))</f>
        <v/>
      </c>
      <c r="M32" s="87" t="str">
        <f>IF(D32="","",IF(D32="Strom",VLOOKUP($E$63,Strom!$C$7:$O$16,13,0)))</f>
        <v/>
      </c>
      <c r="N32" s="87" t="str">
        <f>IF(D32="","",IF(D32="Gartenpflege",VLOOKUP($E$63,Gartenpflege!$C$7:$N$16,12,0)))</f>
        <v/>
      </c>
      <c r="O32" s="87" t="str">
        <f>IF(D32="","",IF(D32="Hausmeister",VLOOKUP($E$63,Hausmeister!$C$7:$R$16,16,0)))</f>
        <v/>
      </c>
      <c r="P32" s="87" t="str">
        <f>IF(D32="","",IF(D32="Sonstiges",VLOOKUP($E$63,Sonstiges!$C$7:$N$16,12,0)))</f>
        <v/>
      </c>
      <c r="Q32" s="87" t="str">
        <f>IF(D32="","",IF(D32="Schornsteinfeger",VLOOKUP($E$63,Schornsteinfeger!$C$7:$N$16,12,0)))</f>
        <v/>
      </c>
      <c r="R32" s="87" t="str">
        <f>IF(D32="","",IF(D32="Rest aus Vorjahr",VLOOKUP($E$63,Vorjahr!$D$60:$E$69,2,0)))</f>
        <v/>
      </c>
      <c r="S32" s="88">
        <f t="shared" si="0"/>
        <v>0</v>
      </c>
    </row>
    <row r="33" spans="2:25" ht="13.9" customHeight="1" x14ac:dyDescent="0.2">
      <c r="B33" s="6"/>
      <c r="C33" s="54"/>
      <c r="D33" s="4"/>
      <c r="E33" s="4"/>
      <c r="F33" s="4"/>
      <c r="G33" s="4"/>
      <c r="H33" s="4"/>
      <c r="I33" s="4"/>
      <c r="J33" s="6"/>
      <c r="L33" s="87" t="str">
        <f>IF(D33="","",IF(D33="Kabelgebühren",VLOOKUP($E$63,Kabelgebühren!$C$7:$N$16,12,0)))</f>
        <v/>
      </c>
      <c r="M33" s="87" t="str">
        <f>IF(D33="","",IF(D33="Strom",VLOOKUP($E$63,Strom!$C$7:$O$16,13,0)))</f>
        <v/>
      </c>
      <c r="N33" s="87" t="str">
        <f>IF(D33="","",IF(D33="Gartenpflege",VLOOKUP($E$63,Gartenpflege!$C$7:$N$16,12,0)))</f>
        <v/>
      </c>
      <c r="O33" s="87" t="str">
        <f>IF(D33="","",IF(D33="Hausmeister",VLOOKUP($E$63,Hausmeister!$C$7:$R$16,16,0)))</f>
        <v/>
      </c>
      <c r="P33" s="87" t="str">
        <f>IF(D33="","",IF(D33="Sonstiges",VLOOKUP($E$63,Sonstiges!$C$7:$N$16,12,0)))</f>
        <v/>
      </c>
      <c r="Q33" s="87" t="str">
        <f>IF(D33="","",IF(D33="Schornsteinfeger",VLOOKUP($E$63,Schornsteinfeger!$C$7:$N$16,12,0)))</f>
        <v/>
      </c>
      <c r="R33" s="87" t="str">
        <f>IF(D33="","",IF(D33="Rest aus Vorjahr",VLOOKUP($E$63,Vorjahr!$D$60:$E$69,2,0)))</f>
        <v/>
      </c>
      <c r="S33" s="88">
        <f t="shared" si="0"/>
        <v>0</v>
      </c>
    </row>
    <row r="34" spans="2:25" ht="17.100000000000001" customHeight="1" x14ac:dyDescent="0.2">
      <c r="B34" s="326" t="s">
        <v>80</v>
      </c>
      <c r="C34" s="54"/>
      <c r="D34" s="327" t="str">
        <f>IF(E17="","","Rechnungsbetrag..................................................................................")</f>
        <v>Rechnungsbetrag..................................................................................</v>
      </c>
      <c r="E34" s="327"/>
      <c r="F34" s="327"/>
      <c r="G34" s="327"/>
      <c r="H34" s="91">
        <f>IF(E17="","",SUM(H21:H32))</f>
        <v>989.32707434052736</v>
      </c>
      <c r="I34" s="4"/>
      <c r="J34" s="6"/>
    </row>
    <row r="35" spans="2:25" ht="17.100000000000001" customHeight="1" x14ac:dyDescent="0.2">
      <c r="B35" s="326"/>
      <c r="C35" s="54"/>
      <c r="D35" s="328" t="str">
        <f>IF(E17="","",CONCATENATE("abzügl. Ihrer Vorauszahlungen in ",G16,"................................................."))</f>
        <v>abzügl. Ihrer Vorauszahlungen in 2018.................................................</v>
      </c>
      <c r="E35" s="328"/>
      <c r="F35" s="328"/>
      <c r="G35" s="328"/>
      <c r="H35" s="92">
        <f>IF(E17="","",VLOOKUP(E17,Übersicht!$C$8:$AE$28,25))</f>
        <v>962.63736263736257</v>
      </c>
      <c r="I35" s="4"/>
      <c r="J35" s="6"/>
    </row>
    <row r="36" spans="2:25" ht="17.100000000000001" customHeight="1" x14ac:dyDescent="0.2">
      <c r="B36" s="326"/>
      <c r="C36" s="54"/>
      <c r="D36" s="329" t="str">
        <f>IF(E17="","",IF(H36="","",IF(H36&lt;0,CONCATENATE("abzügl. Heizkostenabr. v. ",VLOOKUP(E17,Heizkosten!C7:K26,4),"........................................................."),CONCATENATE("zuzügl. Heizkostenabr. v. ",VLOOKUP($E$17,Heizkosten!$C$7:$K$26,4),"..........................................................."))))</f>
        <v/>
      </c>
      <c r="E36" s="329"/>
      <c r="F36" s="329"/>
      <c r="G36" s="329"/>
      <c r="H36" s="92" t="str">
        <f>IF(E17="","",IF(VLOOKUP(E17,Heizkosten!C7:L26,10)=0,"",VLOOKUP(E17,Heizkosten!C7:L26,10)))</f>
        <v/>
      </c>
      <c r="I36" s="4"/>
      <c r="J36" s="6"/>
    </row>
    <row r="37" spans="2:25" ht="17.100000000000001" customHeight="1" x14ac:dyDescent="0.2">
      <c r="B37" s="326"/>
      <c r="C37" s="54"/>
      <c r="D37" s="329" t="str">
        <f>IF(E17="","",IF(H37="","",IF(H37&lt;0,CONCATENATE("abzügl. ",VLOOKUP(E17,Diverses!C7:K26,5),"...................................................................."),CONCATENATE("zuzügl. ",VLOOKUP($E$17,Diverses!$C$7:$K$26,5),"...................................................................."))))</f>
        <v>abzügl. Streusalz....................................................................</v>
      </c>
      <c r="E37" s="329"/>
      <c r="F37" s="329"/>
      <c r="G37" s="329"/>
      <c r="H37" s="92">
        <f>IF(E17="","",IF(VLOOKUP(E17,Diverses!C7:L26,10)=0,"",VLOOKUP(E17,Diverses!C7:L26,10)))</f>
        <v>-15</v>
      </c>
      <c r="I37" s="4"/>
      <c r="J37" s="6"/>
    </row>
    <row r="38" spans="2:25" ht="17.100000000000001" customHeight="1" x14ac:dyDescent="0.2">
      <c r="B38" s="326"/>
      <c r="C38" s="54"/>
      <c r="D38" s="329" t="str">
        <f>IF(E17="","",IF(H38="","",IF(H38&lt;0,"abzügl. Rest aus Vorjahr","zuzügl. Rest aus Vorjahr")))</f>
        <v/>
      </c>
      <c r="E38" s="329"/>
      <c r="F38" s="329"/>
      <c r="G38" s="329"/>
      <c r="H38" s="92" t="str">
        <f>IF(E17="","",IF(VLOOKUP(E17,Vorjahr!C7:K26,9)=0,"",VLOOKUP(E17,Vorjahr!C7:K26,9)))</f>
        <v/>
      </c>
      <c r="I38" s="4"/>
      <c r="J38" s="6"/>
    </row>
    <row r="39" spans="2:25" ht="23.25" customHeight="1" x14ac:dyDescent="0.2">
      <c r="B39" s="326"/>
      <c r="C39" s="54"/>
      <c r="D39" s="330" t="str">
        <f>IF(E17="","",IF(H39&gt;0,"Ihre Nachzahlung","Ihr Abrechnungsguthaben"))</f>
        <v>Ihre Nachzahlung</v>
      </c>
      <c r="E39" s="330"/>
      <c r="F39" s="93"/>
      <c r="G39" s="93" t="str">
        <f>IF(E17="","","          -----------&gt;")</f>
        <v xml:space="preserve">          -----------&gt;</v>
      </c>
      <c r="H39" s="94">
        <f>IF(E17="","",IF(E17="",0,VLOOKUP(E17,Übersicht!$C$8:$AE$28,29)))</f>
        <v>11.689711703164789</v>
      </c>
      <c r="I39" s="6"/>
      <c r="J39" s="6"/>
    </row>
    <row r="40" spans="2:25" ht="16.350000000000001" customHeight="1" x14ac:dyDescent="0.2">
      <c r="B40" s="326"/>
      <c r="C40" s="54"/>
      <c r="D40" s="95" t="s">
        <v>81</v>
      </c>
      <c r="E40" s="4"/>
      <c r="F40" s="6"/>
      <c r="G40" s="6"/>
      <c r="H40" s="96"/>
      <c r="I40" s="6"/>
      <c r="J40" s="6"/>
    </row>
    <row r="41" spans="2:25" ht="60.4" customHeight="1" x14ac:dyDescent="0.2">
      <c r="B41" s="326"/>
      <c r="C41" s="54"/>
      <c r="D41" s="331" t="s">
        <v>82</v>
      </c>
      <c r="E41" s="331"/>
      <c r="F41" s="331"/>
      <c r="G41" s="331"/>
      <c r="H41" s="331"/>
      <c r="I41" s="6"/>
      <c r="J41" s="6"/>
      <c r="Y41">
        <v>3</v>
      </c>
    </row>
    <row r="42" spans="2:25" ht="38.85" customHeight="1" x14ac:dyDescent="0.2">
      <c r="B42" s="326"/>
      <c r="C42" s="54"/>
      <c r="D42" s="332" t="s">
        <v>83</v>
      </c>
      <c r="E42" s="332"/>
      <c r="F42" s="332"/>
      <c r="G42" s="332"/>
      <c r="H42" s="332"/>
      <c r="I42" s="6"/>
      <c r="J42" s="6"/>
    </row>
    <row r="43" spans="2:25" ht="13.5" customHeight="1" x14ac:dyDescent="0.2">
      <c r="B43" s="326" t="s">
        <v>84</v>
      </c>
      <c r="C43" s="54"/>
      <c r="D43" s="333"/>
      <c r="E43" s="333"/>
      <c r="F43" s="333"/>
      <c r="G43" s="333"/>
      <c r="H43" s="333"/>
      <c r="I43" s="6"/>
      <c r="J43" s="6"/>
    </row>
    <row r="44" spans="2:25" ht="15" customHeight="1" x14ac:dyDescent="0.2">
      <c r="B44" s="326"/>
      <c r="C44" s="54"/>
      <c r="D44" s="334"/>
      <c r="E44" s="334"/>
      <c r="F44" s="334"/>
      <c r="G44" s="334"/>
      <c r="H44" s="334"/>
      <c r="I44" s="6"/>
      <c r="J44" s="6"/>
    </row>
    <row r="45" spans="2:25" ht="8.25" customHeight="1" x14ac:dyDescent="0.2">
      <c r="B45" s="6"/>
      <c r="C45" s="97"/>
      <c r="D45" s="98"/>
      <c r="E45" s="98"/>
      <c r="F45" s="98"/>
      <c r="G45" s="98"/>
      <c r="H45" s="98"/>
      <c r="I45" s="6"/>
      <c r="J45" s="6"/>
    </row>
    <row r="46" spans="2:25" ht="14.85" customHeight="1" x14ac:dyDescent="0.2">
      <c r="B46" s="53"/>
      <c r="C46" s="99"/>
      <c r="D46" s="4"/>
      <c r="E46" s="4"/>
      <c r="F46" s="4"/>
      <c r="G46" s="4"/>
      <c r="H46" s="4"/>
      <c r="I46" s="4"/>
      <c r="J46" s="4"/>
    </row>
    <row r="47" spans="2:25" ht="23.85" customHeight="1" x14ac:dyDescent="0.2"/>
    <row r="52" spans="1:49" ht="12" customHeight="1" x14ac:dyDescent="0.2">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row>
    <row r="53" spans="1:49" ht="13.15" customHeight="1" x14ac:dyDescent="0.2">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AV53" s="43"/>
      <c r="AW53" s="43"/>
    </row>
    <row r="54" spans="1:49" ht="13.15" customHeight="1" x14ac:dyDescent="0.2">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row>
    <row r="55" spans="1:49" ht="16.7" customHeight="1" x14ac:dyDescent="0.2">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AV55" s="43"/>
      <c r="AW55" s="43"/>
    </row>
    <row r="56" spans="1:49" ht="16.7" customHeight="1" x14ac:dyDescent="0.2">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row>
    <row r="57" spans="1:49" ht="16.7" customHeight="1" x14ac:dyDescent="0.2">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row>
    <row r="58" spans="1:49" ht="16.7" customHeight="1" x14ac:dyDescent="0.2">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row>
    <row r="59" spans="1:49" ht="16.7" customHeight="1" x14ac:dyDescent="0.2">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row>
    <row r="60" spans="1:49" ht="16.7" hidden="1" customHeight="1" x14ac:dyDescent="0.2">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row>
    <row r="61" spans="1:49" ht="16.7" hidden="1" customHeight="1" x14ac:dyDescent="0.2">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row>
    <row r="62" spans="1:49" ht="16.7" hidden="1" customHeight="1" x14ac:dyDescent="0.2">
      <c r="A62" s="43"/>
      <c r="B62" s="43"/>
      <c r="C62" s="43"/>
      <c r="D62" s="43"/>
      <c r="E62" s="100" t="s">
        <v>85</v>
      </c>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row>
    <row r="63" spans="1:49" ht="16.7" hidden="1" customHeight="1" x14ac:dyDescent="0.2">
      <c r="A63" s="43"/>
      <c r="B63" s="43"/>
      <c r="C63" s="43"/>
      <c r="D63" s="43"/>
      <c r="E63" s="43">
        <f>IF($E$17="","",VLOOKUP(E17,Stammdaten!C9:D28,2))</f>
        <v>1</v>
      </c>
      <c r="F63" s="43"/>
      <c r="G63" s="101">
        <f>VLOOKUP(E17,Übersicht!$C$8:$AE$27,26)</f>
        <v>0</v>
      </c>
      <c r="H63" s="43"/>
      <c r="I63" s="43"/>
      <c r="J63" s="43">
        <v>0</v>
      </c>
      <c r="K63">
        <f>IF($J$63=0,0,$J$63*VLOOKUP(E17,Übersicht!O149:AD169,15))</f>
        <v>0</v>
      </c>
      <c r="L63">
        <f>IF($K$63=0,VLOOKUP(E17,Übersicht!O149:AD169,14),"")</f>
        <v>548.27</v>
      </c>
      <c r="M63">
        <f>SUM(K63:L63)</f>
        <v>548.27</v>
      </c>
      <c r="N63" s="43" t="s">
        <v>86</v>
      </c>
      <c r="O63" s="43"/>
      <c r="P63" s="43"/>
      <c r="Q63" s="43"/>
      <c r="R63" s="102">
        <f>E63</f>
        <v>1</v>
      </c>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row>
    <row r="64" spans="1:49" ht="16.7" hidden="1" customHeight="1" x14ac:dyDescent="0.2">
      <c r="A64" s="43"/>
      <c r="B64" s="43"/>
      <c r="C64" s="43"/>
      <c r="D64" s="43"/>
      <c r="E64" s="43">
        <f>IF($E$17="","",VLOOKUP(E17,Stammdaten!C9:D28,2))</f>
        <v>1</v>
      </c>
      <c r="F64" s="43"/>
      <c r="G64" s="43"/>
      <c r="H64" s="43"/>
      <c r="I64" s="103">
        <f>IF($K$64=0,VLOOKUP(E17,Übersicht!C179:N199,12),0)</f>
        <v>0</v>
      </c>
      <c r="J64" s="43">
        <v>0</v>
      </c>
      <c r="K64">
        <f>IF($J$64=0,0,$J$64*VLOOKUP(E17,Übersicht!AR149:BD169,13))</f>
        <v>0</v>
      </c>
      <c r="L64">
        <f>IF($K$64=0,VLOOKUP(E17,Übersicht!AR149:BC169,12),"")</f>
        <v>458.7</v>
      </c>
      <c r="M64" s="103">
        <f>SUM(K64:L64)+I64</f>
        <v>458.7</v>
      </c>
      <c r="N64" s="43" t="s">
        <v>87</v>
      </c>
      <c r="O64" s="43"/>
      <c r="P64" s="43"/>
      <c r="Q64" s="43"/>
      <c r="R64" s="102">
        <f>E64</f>
        <v>1</v>
      </c>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row>
    <row r="65" spans="1:49" ht="13.15" hidden="1" customHeight="1" x14ac:dyDescent="0.2">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row>
    <row r="66" spans="1:49" ht="13.15" hidden="1" customHeight="1" x14ac:dyDescent="0.2">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row>
    <row r="67" spans="1:49" ht="13.15" hidden="1" customHeight="1" x14ac:dyDescent="0.2">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row>
    <row r="68" spans="1:49" ht="13.15" hidden="1" customHeight="1" x14ac:dyDescent="0.2">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row>
    <row r="69" spans="1:49" ht="13.15" hidden="1" customHeight="1" x14ac:dyDescent="0.2">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row>
    <row r="70" spans="1:49" ht="13.15" hidden="1" customHeight="1" x14ac:dyDescent="0.2">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row>
    <row r="71" spans="1:49" ht="13.15" hidden="1" customHeight="1" x14ac:dyDescent="0.2">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row>
    <row r="72" spans="1:49" ht="13.15" hidden="1" customHeight="1" x14ac:dyDescent="0.2">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c r="AP72" s="43"/>
      <c r="AQ72" s="43"/>
      <c r="AR72" s="43"/>
      <c r="AS72" s="43"/>
      <c r="AT72" s="43"/>
      <c r="AU72" s="43"/>
      <c r="AV72" s="43"/>
      <c r="AW72" s="43"/>
    </row>
    <row r="73" spans="1:49" ht="13.15" hidden="1" customHeight="1" x14ac:dyDescent="0.2">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row>
    <row r="74" spans="1:49" ht="13.15" hidden="1" customHeight="1" x14ac:dyDescent="0.2">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row>
    <row r="75" spans="1:49" ht="13.15" hidden="1" customHeight="1" x14ac:dyDescent="0.2">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row>
    <row r="76" spans="1:49" ht="13.15" hidden="1" customHeight="1" x14ac:dyDescent="0.2">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row>
    <row r="77" spans="1:49" ht="13.15" hidden="1" customHeight="1" x14ac:dyDescent="0.2">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row>
    <row r="78" spans="1:49" ht="13.15" hidden="1" customHeight="1" x14ac:dyDescent="0.2">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row>
    <row r="79" spans="1:49" ht="13.15" hidden="1" customHeight="1" x14ac:dyDescent="0.2">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row>
    <row r="80" spans="1:49" ht="13.15" hidden="1" customHeight="1" x14ac:dyDescent="0.2">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row>
    <row r="81" spans="1:49" ht="13.15" hidden="1" customHeight="1" x14ac:dyDescent="0.2">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row>
    <row r="82" spans="1:49" ht="13.15" hidden="1" customHeight="1" x14ac:dyDescent="0.2">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row>
    <row r="83" spans="1:49" ht="13.15" hidden="1" customHeight="1" x14ac:dyDescent="0.2">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row>
    <row r="84" spans="1:49" ht="13.15" hidden="1" customHeight="1" x14ac:dyDescent="0.2">
      <c r="A84" s="43"/>
      <c r="B84" s="43" t="s">
        <v>88</v>
      </c>
      <c r="C84" s="43"/>
      <c r="D84" s="43">
        <f>VLOOKUP(E17,Stammdaten!C9:N28,9)</f>
        <v>0</v>
      </c>
      <c r="E84" s="43">
        <f>VLOOKUP(E17,Stammdaten!C9:N28,10)</f>
        <v>137</v>
      </c>
      <c r="F84" s="43">
        <f>IF(D84=0,E84,D84)</f>
        <v>137</v>
      </c>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row>
    <row r="85" spans="1:49" ht="13.15" hidden="1" customHeight="1" x14ac:dyDescent="0.2">
      <c r="A85" s="43" t="s">
        <v>89</v>
      </c>
      <c r="B85" s="43"/>
      <c r="C85" s="43"/>
      <c r="D85" s="43">
        <f>VLOOKUP(E17,Stammdaten!C9:N28,11)</f>
        <v>0</v>
      </c>
      <c r="E85" s="43">
        <f>VLOOKUP(E17,Stammdaten!C9:N28,12)</f>
        <v>137</v>
      </c>
      <c r="F85" s="43">
        <f>IF(D85=0,E85,D85)</f>
        <v>137</v>
      </c>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row>
    <row r="86" spans="1:49" ht="13.15" hidden="1" customHeight="1" x14ac:dyDescent="0.2">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row>
    <row r="87" spans="1:49" ht="13.15" hidden="1" customHeight="1" x14ac:dyDescent="0.2">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row>
    <row r="88" spans="1:49" ht="13.15" hidden="1" customHeight="1" x14ac:dyDescent="0.2">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row>
    <row r="89" spans="1:49" ht="13.15" hidden="1" customHeight="1" x14ac:dyDescent="0.2">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row>
    <row r="90" spans="1:49" ht="13.15" hidden="1" customHeight="1" x14ac:dyDescent="0.2">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row>
    <row r="91" spans="1:49" ht="13.15" hidden="1" customHeight="1" x14ac:dyDescent="0.2">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row>
    <row r="92" spans="1:49" ht="13.15" hidden="1" customHeight="1" x14ac:dyDescent="0.2">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row>
    <row r="93" spans="1:49" ht="13.15" hidden="1" customHeight="1" x14ac:dyDescent="0.2">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row>
    <row r="94" spans="1:49" ht="13.15" hidden="1" customHeight="1" x14ac:dyDescent="0.2">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row>
    <row r="95" spans="1:49" ht="13.15" hidden="1" customHeight="1" x14ac:dyDescent="0.2">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row>
    <row r="96" spans="1:49" ht="13.15" hidden="1" customHeight="1" x14ac:dyDescent="0.2">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row>
    <row r="97" spans="1:49" ht="13.15" hidden="1" customHeight="1" x14ac:dyDescent="0.2">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row>
    <row r="98" spans="1:49" ht="13.15" hidden="1" customHeight="1" x14ac:dyDescent="0.2">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row>
    <row r="99" spans="1:49" ht="13.15" hidden="1" customHeight="1" x14ac:dyDescent="0.2">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row>
    <row r="100" spans="1:49" ht="13.15" hidden="1" customHeight="1" x14ac:dyDescent="0.2">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row>
    <row r="101" spans="1:49" ht="13.15" hidden="1" customHeight="1" x14ac:dyDescent="0.2">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row>
    <row r="102" spans="1:49" ht="13.15" hidden="1" customHeight="1" x14ac:dyDescent="0.2">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row>
    <row r="103" spans="1:49" ht="13.15" hidden="1" customHeight="1" x14ac:dyDescent="0.2">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row>
    <row r="104" spans="1:49" ht="14.85" hidden="1" customHeight="1" x14ac:dyDescent="0.2">
      <c r="A104" s="43"/>
      <c r="B104" s="43"/>
      <c r="C104" s="43"/>
      <c r="D104" s="104" t="str">
        <f>IF(VLOOKUP(E17,Übersicht!$C$8:$S$28,15)&gt;0,"Abwasser","")</f>
        <v>Abwasser</v>
      </c>
      <c r="E104" s="104" t="str">
        <f>IF(VLOOKUP(E17,Übersicht!$C$8:$S28,16)&gt;0,"Oberfl.entw.","")</f>
        <v/>
      </c>
      <c r="F104" s="43" t="str">
        <f>IF(E104="",""," u.")</f>
        <v/>
      </c>
      <c r="G104" s="43"/>
      <c r="H104" s="43" t="str">
        <f>CONCATENATE(D104,F104,E104)</f>
        <v>Abwasser</v>
      </c>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row>
    <row r="105" spans="1:49" ht="13.15" hidden="1" customHeight="1" x14ac:dyDescent="0.2">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row>
    <row r="106" spans="1:49" ht="13.15" hidden="1" customHeight="1" x14ac:dyDescent="0.2">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row>
    <row r="107" spans="1:49" ht="13.15" hidden="1" customHeight="1" x14ac:dyDescent="0.2">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row>
    <row r="108" spans="1:49" ht="13.15" hidden="1" customHeight="1" x14ac:dyDescent="0.2">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row>
    <row r="109" spans="1:49" ht="13.15" hidden="1" customHeight="1" x14ac:dyDescent="0.2">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row>
    <row r="110" spans="1:49" ht="13.15" hidden="1" customHeight="1" x14ac:dyDescent="0.2">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row>
    <row r="111" spans="1:49" ht="13.15" hidden="1" customHeight="1" x14ac:dyDescent="0.2">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row>
    <row r="112" spans="1:49" ht="13.15" hidden="1" customHeight="1" x14ac:dyDescent="0.2">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row>
    <row r="113" spans="1:49" ht="13.15" hidden="1" customHeight="1" x14ac:dyDescent="0.2">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row>
    <row r="114" spans="1:49" ht="13.15" hidden="1" customHeight="1" x14ac:dyDescent="0.2">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row>
    <row r="115" spans="1:49" ht="13.15" hidden="1" customHeight="1" x14ac:dyDescent="0.2">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row>
    <row r="116" spans="1:49" ht="13.15" hidden="1" customHeight="1" x14ac:dyDescent="0.2">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row>
    <row r="117" spans="1:49" ht="13.15" hidden="1" customHeight="1" x14ac:dyDescent="0.2">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row>
    <row r="118" spans="1:49" ht="13.15" hidden="1" customHeight="1" x14ac:dyDescent="0.2">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row>
    <row r="119" spans="1:49" ht="13.15" hidden="1" customHeight="1" x14ac:dyDescent="0.2">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row>
    <row r="120" spans="1:49" ht="13.15" hidden="1" customHeight="1" x14ac:dyDescent="0.2">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row>
    <row r="121" spans="1:49" ht="13.15" hidden="1" customHeight="1" x14ac:dyDescent="0.2">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row>
    <row r="122" spans="1:49" ht="13.15" hidden="1" customHeight="1" x14ac:dyDescent="0.2">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row>
    <row r="123" spans="1:49" ht="13.15" hidden="1" customHeight="1" x14ac:dyDescent="0.2">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row>
    <row r="124" spans="1:49" ht="13.15" hidden="1" customHeight="1" x14ac:dyDescent="0.2">
      <c r="A124" s="43"/>
      <c r="B124" s="43"/>
      <c r="C124" s="43"/>
      <c r="D124" s="105" t="str">
        <f>IF(VLOOKUP($E$17,Übersicht!$C$8:$Z$28,19)=0,"",1)</f>
        <v/>
      </c>
      <c r="E124" s="105">
        <f>IF(D124&lt;&gt;"","",IF(VLOOKUP($E$17,Übersicht!$C$8:$Z$28,20)=0,"",2))</f>
        <v>2</v>
      </c>
      <c r="F124" s="105" t="str">
        <f>IF(D124&lt;&gt;"","",IF(E124&lt;&gt;"","",IF(VLOOKUP($E$17,Übersicht!$C$8:$Z$28,21)=0,"",3)))</f>
        <v/>
      </c>
      <c r="G124" s="105" t="str">
        <f>IF(D124&lt;&gt;"","",IF(E124&lt;&gt;"","",IF(F124&lt;&gt;"","",IF(VLOOKUP($E$17,Übersicht!$C$8:$Z$28,22)=0,"",4))))</f>
        <v/>
      </c>
      <c r="H124" s="105" t="str">
        <f>IF(D124&lt;&gt;"","",IF(E124&lt;&gt;"","",IF(F124&lt;&gt;"","",IF(G124&lt;&gt;"","",IF(VLOOKUP($E$17,Übersicht!$C$8:$Z$28,23)=0,"",5)))))</f>
        <v/>
      </c>
      <c r="I124" s="105" t="str">
        <f>IF(D124&lt;&gt;"","",IF(E124&lt;&gt;"","",IF(F124&lt;&gt;"","",IF(G124&lt;&gt;"","",IF(H124&lt;&gt;"","",IF(VLOOKUP($E$17,Übersicht!$C$8:$Z$28,17)=0,"",6))))))</f>
        <v/>
      </c>
      <c r="J124" s="105" t="str">
        <f>IF(D124&lt;&gt;"","",IF(E124&lt;&gt;"","",IF(F124&lt;&gt;"","",IF(G124&lt;&gt;"","",IF(H124&lt;&gt;"","",IF(I124&lt;&gt;"","",IF(VLOOKUP($E$17,Übersicht!$C$8:$AD$28,26)=0,"",7)))))))</f>
        <v/>
      </c>
      <c r="K124" s="105" t="str">
        <f>IF(E124&lt;&gt;"","",IF(F124&lt;&gt;"","",IF(G124&lt;&gt;"","",IF(H124&lt;&gt;"","",IF(I124&lt;&gt;"","",IF(J124&lt;&gt;"","",IF(VLOOKUP($E$17,Übersicht!$C$8:$AD$28,26)=0,"",8)))))))</f>
        <v/>
      </c>
      <c r="M124" s="106">
        <f>SUM(D124:L124)</f>
        <v>2</v>
      </c>
      <c r="N124" s="43" t="str">
        <f>IF(M124=1,"Kabelgebühren",IF(M124=2,"Strom",IF(M124=3,"Gartenpflege",IF(M124=4,"Hausmeister",IF(M124=5,"Sonstiges",IF(M124=6,"Schornsteinfeger",IF(M124=7,"Heizkosten",IF(M124=8,"Rest aus Vorjahr",""))))))))</f>
        <v>Strom</v>
      </c>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row>
    <row r="125" spans="1:49" ht="13.15" hidden="1" customHeight="1" x14ac:dyDescent="0.2">
      <c r="A125" s="43"/>
      <c r="B125" s="43"/>
      <c r="C125" s="43"/>
      <c r="D125" s="105">
        <f>IF(VLOOKUP($E$17,Übersicht!$C$8:$Z$28,20)=0,"",2)</f>
        <v>2</v>
      </c>
      <c r="E125" s="105" t="str">
        <f>IF(VLOOKUP($E$17,Übersicht!$C$8:$Z$28,21)=0,"",3)</f>
        <v/>
      </c>
      <c r="F125" s="105" t="str">
        <f>IF(VLOOKUP($E$17,Übersicht!$C$8:$Z$28,22)=0,"",4)</f>
        <v/>
      </c>
      <c r="G125" s="105">
        <f>IF(VLOOKUP($E$17,Übersicht!$C$8:$Z$28,23)=0,"",5)</f>
        <v>5</v>
      </c>
      <c r="H125" s="105">
        <f>IF(VLOOKUP($E$17,Übersicht!$C$8:$Z$28,17)=0,"",6)</f>
        <v>6</v>
      </c>
      <c r="I125" s="105" t="str">
        <f>IF(VLOOKUP($E$17,Übersicht!$C$8:$AD$28,26)=0,"",7)</f>
        <v/>
      </c>
      <c r="J125" s="105">
        <f>IF(VLOOKUP($E$17,Übersicht!$C$8:$AD$28,27)=0,"",8)</f>
        <v>8</v>
      </c>
      <c r="K125" s="106"/>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row>
    <row r="126" spans="1:49" ht="13.15" hidden="1" customHeight="1" x14ac:dyDescent="0.2">
      <c r="A126" s="43"/>
      <c r="B126" s="43"/>
      <c r="C126" s="43"/>
      <c r="D126" s="106" t="str">
        <f>IF(D125=M124,"",D125)</f>
        <v/>
      </c>
      <c r="E126" s="106" t="str">
        <f>IF(E125=M124,"",E125)</f>
        <v/>
      </c>
      <c r="F126" s="106" t="str">
        <f>IF(F125=M124,"",F125)</f>
        <v/>
      </c>
      <c r="G126" s="106">
        <f>IF(G125=M124,"",G125)</f>
        <v>5</v>
      </c>
      <c r="H126" s="106">
        <f>IF(H125=M124,"",H125)</f>
        <v>6</v>
      </c>
      <c r="I126" s="106" t="str">
        <f>IF(I125=M124,"",I125)</f>
        <v/>
      </c>
      <c r="J126" s="106">
        <f>IF(J125=M124,"",J125)</f>
        <v>8</v>
      </c>
      <c r="K126" s="106"/>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row>
    <row r="127" spans="1:49" ht="13.15" hidden="1" customHeight="1" x14ac:dyDescent="0.2">
      <c r="A127" s="43"/>
      <c r="B127" s="43"/>
      <c r="C127" s="43"/>
      <c r="D127" s="106" t="str">
        <f>D126</f>
        <v/>
      </c>
      <c r="E127" s="106" t="str">
        <f>IF(D127&lt;&gt;"","",E126)</f>
        <v/>
      </c>
      <c r="F127" s="106" t="str">
        <f>IF(D127&lt;&gt;"","",IF(E127&lt;&gt;"","",F126))</f>
        <v/>
      </c>
      <c r="G127" s="106">
        <f>IF(D127&lt;&gt;"","",IF(E127&lt;&gt;"","",IF(F127&lt;&gt;"","",G126)))</f>
        <v>5</v>
      </c>
      <c r="H127" s="106" t="str">
        <f>IF(D127&lt;&gt;"","",IF(E127&lt;&gt;"","",IF(F127&lt;&gt;"","",IF(G127&lt;&gt;"","",H126))))</f>
        <v/>
      </c>
      <c r="I127" s="106" t="str">
        <f>IF(D127&lt;&gt;"","",IF(E127&lt;&gt;"","",IF(F127&lt;&gt;"","",IF(G127&lt;&gt;"","",IF(H127&lt;&gt;"","",I126)))))</f>
        <v/>
      </c>
      <c r="J127" s="106" t="str">
        <f>IF(D127&lt;&gt;"","",IF(E127&lt;&gt;"","",IF(F127&lt;&gt;"","",IF(G127&lt;&gt;"","",IF(H127&lt;&gt;"","",IF(I127&lt;&gt;"","",J126))))))</f>
        <v/>
      </c>
      <c r="K127" s="106"/>
      <c r="L127" s="43"/>
      <c r="M127" s="106">
        <f>SUM(D127:K127)</f>
        <v>5</v>
      </c>
      <c r="N127" s="43" t="str">
        <f>IF(M127=1,"Kabelgebühren",IF(M127=2,"Strom",IF(M127=3,"Gartenpflege",IF(M127=4,"Hausmeister",IF(M127=5,"Sonstiges",IF(M127=6,"Schornsteinfeger",IF(M127=7,"Heizkosten",IF(M127=8,"Rest aus Vorjahr",""))))))))</f>
        <v>Sonstiges</v>
      </c>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row>
    <row r="128" spans="1:49" ht="13.15" hidden="1" customHeight="1" x14ac:dyDescent="0.2">
      <c r="A128" s="43"/>
      <c r="B128" s="43"/>
      <c r="C128" s="43"/>
      <c r="D128" s="105" t="str">
        <f>IF(VLOOKUP($E$17,Übersicht!$C$8:$Z$28,21)=0,"",3)</f>
        <v/>
      </c>
      <c r="E128" s="105" t="str">
        <f>IF(VLOOKUP($E$17,Übersicht!$C$8:$Z$28,22)=0,"",4)</f>
        <v/>
      </c>
      <c r="F128" s="105">
        <f>IF(VLOOKUP($E$17,Übersicht!$C$8:$Z$28,23)=0,"",5)</f>
        <v>5</v>
      </c>
      <c r="G128" s="105">
        <f>IF(VLOOKUP($E$17,Übersicht!$C$8:$Z$28,17)=0,"",6)</f>
        <v>6</v>
      </c>
      <c r="H128" s="105" t="str">
        <f>IF(VLOOKUP($E$17,Übersicht!$C$8:$AD$28,26)=0,"",7)</f>
        <v/>
      </c>
      <c r="I128" s="105">
        <f>IF(VLOOKUP($E$17,Übersicht!$C$8:$AD$28,27)=0,"",8)</f>
        <v>8</v>
      </c>
      <c r="J128" s="106"/>
      <c r="K128" s="106"/>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row>
    <row r="129" spans="1:49" ht="13.15" hidden="1" customHeight="1" x14ac:dyDescent="0.2">
      <c r="A129" s="43"/>
      <c r="B129" s="43"/>
      <c r="C129" s="43"/>
      <c r="D129" s="106" t="str">
        <f>IF(D128=M124,"",IF(D128=M127,"",D128))</f>
        <v/>
      </c>
      <c r="E129" s="106" t="str">
        <f>IF(E128=M124,"",IF(E128=M127,"",E128))</f>
        <v/>
      </c>
      <c r="F129" s="106" t="str">
        <f>IF(F128=M124,"",IF(F128=M127,"",F128))</f>
        <v/>
      </c>
      <c r="G129" s="106">
        <f>IF(G128=M124,"",IF(G128=M127,"",G128))</f>
        <v>6</v>
      </c>
      <c r="H129" s="106" t="str">
        <f>IF(H128=M124,"",IF(H128=M127,"",H128))</f>
        <v/>
      </c>
      <c r="I129" s="106">
        <f>IF(I128=M124,"",IF(I128=M127,"",I128))</f>
        <v>8</v>
      </c>
      <c r="J129" s="106"/>
      <c r="K129" s="106"/>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row>
    <row r="130" spans="1:49" ht="13.15" hidden="1" customHeight="1" x14ac:dyDescent="0.2">
      <c r="A130" s="43"/>
      <c r="B130" s="43"/>
      <c r="C130" s="43"/>
      <c r="D130" s="106" t="str">
        <f>D129</f>
        <v/>
      </c>
      <c r="E130" s="106" t="str">
        <f>IF(D130&lt;&gt;"","",E129)</f>
        <v/>
      </c>
      <c r="F130" s="106" t="str">
        <f>IF(D130&lt;&gt;"","",IF(E130&lt;&gt;"","",F129))</f>
        <v/>
      </c>
      <c r="G130" s="106">
        <f>IF(D130&lt;&gt;"","",IF(E130&lt;&gt;"","",IF(F130&lt;&gt;"","",G129)))</f>
        <v>6</v>
      </c>
      <c r="H130" s="106" t="str">
        <f>IF(D130&lt;&gt;"","",IF(E130&lt;&gt;"","",IF(F130&lt;&gt;"","",IF(G130&lt;&gt;"","",H129))))</f>
        <v/>
      </c>
      <c r="I130" s="106" t="str">
        <f>IF(D130&lt;&gt;"","",IF(E130&lt;&gt;"","",IF(F130&lt;&gt;"","",IF(G130&lt;&gt;"","",IF(H130&lt;&gt;"","",I129)))))</f>
        <v/>
      </c>
      <c r="J130" s="106"/>
      <c r="K130" s="106"/>
      <c r="L130" s="43"/>
      <c r="M130" s="106">
        <f>SUM(D130:I130)</f>
        <v>6</v>
      </c>
      <c r="N130" s="43" t="str">
        <f>IF(M130=1,"Kabelgebühren",IF(M130=2,"Strom",IF(M130=3,"Gartenpflege",IF(M130=4,"Hausmeister",IF(M130=5,"Sonstiges",IF(M130=6,"Schornsteinfeger",IF(M130=7,"Heizkosten",IF(M130=8,"Rest aus Vorjahr",""))))))))</f>
        <v>Schornsteinfeger</v>
      </c>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row>
    <row r="131" spans="1:49" ht="13.15" hidden="1" customHeight="1" x14ac:dyDescent="0.2">
      <c r="A131" s="43"/>
      <c r="B131" s="43"/>
      <c r="C131" s="43"/>
      <c r="D131" s="105" t="str">
        <f>IF(VLOOKUP($E$17,Übersicht!$C$8:$Z$28,22)=0,"",4)</f>
        <v/>
      </c>
      <c r="E131" s="105">
        <f>IF(VLOOKUP($E$17,Übersicht!$C$8:$Z$28,23)=0,"",5)</f>
        <v>5</v>
      </c>
      <c r="F131" s="105">
        <f>IF(VLOOKUP($E$17,Übersicht!$C$8:$Z$28,17)=0,"",6)</f>
        <v>6</v>
      </c>
      <c r="G131" s="105" t="str">
        <f>IF(VLOOKUP($E$17,Übersicht!$C$8:$AD$28,26)=0,"",7)</f>
        <v/>
      </c>
      <c r="H131" s="105">
        <f>IF(VLOOKUP($E$17,Übersicht!$C$8:$AD$28,27)=0,"",8)</f>
        <v>8</v>
      </c>
      <c r="I131" s="106"/>
      <c r="J131" s="106"/>
      <c r="K131" s="106"/>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row>
    <row r="132" spans="1:49" ht="13.15" hidden="1" customHeight="1" x14ac:dyDescent="0.2">
      <c r="A132" s="43"/>
      <c r="B132" s="43"/>
      <c r="C132" s="43"/>
      <c r="D132" s="106" t="str">
        <f>IF(D131=M124,"",IF(D131=M127,"",IF(D131=M130,"",D131)))</f>
        <v/>
      </c>
      <c r="E132" s="106" t="str">
        <f>IF(E131=M124,"",IF(E131=M127,"",IF(E131=M130,"",E131)))</f>
        <v/>
      </c>
      <c r="F132" s="106" t="str">
        <f>IF(F131=M124,"",IF(F131=M127,"",IF(F131=M130,"",F131)))</f>
        <v/>
      </c>
      <c r="G132" s="106" t="str">
        <f>IF(G131=M124,"",IF(G131=M127,"",IF(G131=M130,"",G131)))</f>
        <v/>
      </c>
      <c r="H132" s="106">
        <f>IF(H131=M124,"",IF(H131=M127,"",IF(H131=M130,"",H131)))</f>
        <v>8</v>
      </c>
      <c r="I132" s="106"/>
      <c r="J132" s="106"/>
      <c r="K132" s="106"/>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row>
    <row r="133" spans="1:49" ht="13.15" hidden="1" customHeight="1" x14ac:dyDescent="0.2">
      <c r="A133" s="43"/>
      <c r="B133" s="43"/>
      <c r="C133" s="43"/>
      <c r="D133" s="106" t="str">
        <f>D132</f>
        <v/>
      </c>
      <c r="E133" s="106" t="str">
        <f>IF(D133&lt;&gt;"","",E132)</f>
        <v/>
      </c>
      <c r="F133" s="106" t="str">
        <f>IF(D133&lt;&gt;"","",IF(E133&lt;&gt;"","",F132))</f>
        <v/>
      </c>
      <c r="G133" s="106" t="str">
        <f>IF(D133&lt;&gt;"","",IF(E133&lt;&gt;"","",IF(F133&lt;&gt;"","",G132)))</f>
        <v/>
      </c>
      <c r="H133" s="106">
        <f>IF(D133&lt;&gt;"","",IF(E133&lt;&gt;"","",IF(F133&lt;&gt;"","",IF(G133&lt;&gt;"","",H132))))</f>
        <v>8</v>
      </c>
      <c r="I133" s="106"/>
      <c r="J133" s="106"/>
      <c r="K133" s="106"/>
      <c r="L133" s="43"/>
      <c r="M133" s="106">
        <f>SUM(D133:H133)</f>
        <v>8</v>
      </c>
      <c r="N133" s="43" t="str">
        <f>IF(M133=1,"Kabelgebühren",IF(M133=2,"Strom",IF(M133=3,"Gartenpflege",IF(M133=4,"Hausmeister",IF(M133=5,"Sonstiges",IF(M133=6,"Schornsteinfeger",IF(M133=7,"Heizkosten",IF(M133=8,"Rest aus Vorjahr",""))))))))</f>
        <v>Rest aus Vorjahr</v>
      </c>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row>
    <row r="134" spans="1:49" ht="13.15" hidden="1" customHeight="1" x14ac:dyDescent="0.2">
      <c r="A134" s="43"/>
      <c r="B134" s="43"/>
      <c r="C134" s="43"/>
      <c r="D134" s="105">
        <f>IF(VLOOKUP($E$17,Übersicht!$C$8:$Z$28,23)=0,"",5)</f>
        <v>5</v>
      </c>
      <c r="E134" s="105">
        <f>IF(VLOOKUP($E$17,Übersicht!$C$8:$Z$28,17)=0,"",6)</f>
        <v>6</v>
      </c>
      <c r="F134" s="105" t="str">
        <f>IF(VLOOKUP($E$17,Übersicht!$C$8:$AD$28,26)=0,"",7)</f>
        <v/>
      </c>
      <c r="G134" s="105">
        <f>IF(VLOOKUP($E$17,Übersicht!$C$8:$AD$28,27)=0,"",8)</f>
        <v>8</v>
      </c>
      <c r="H134" s="106"/>
      <c r="I134" s="106"/>
      <c r="J134" s="106"/>
      <c r="K134" s="106"/>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row>
    <row r="135" spans="1:49" ht="13.15" hidden="1" customHeight="1" x14ac:dyDescent="0.2">
      <c r="A135" s="43"/>
      <c r="B135" s="43"/>
      <c r="C135" s="43"/>
      <c r="D135" s="106" t="str">
        <f>IF(D134=M124,"",IF(D134=M127,"",IF(D134=M130,"",IF(D134=M133,"",D134))))</f>
        <v/>
      </c>
      <c r="E135" s="106" t="str">
        <f>IF(E134=M124,"",IF(E134=M127,"",IF(E134=M130,"",IF(E134=M133,"",E134))))</f>
        <v/>
      </c>
      <c r="F135" s="106" t="str">
        <f>IF(F134=M124,"",IF(F134=M127,"",IF(F134=M130,"",IF(F134=M133,"",F134))))</f>
        <v/>
      </c>
      <c r="G135" s="106" t="str">
        <f>IF(G134=M124,"",IF(G134=M127,"",IF(G134=M130,"",IF(G134=M133,"",G134))))</f>
        <v/>
      </c>
      <c r="H135" s="106"/>
      <c r="I135" s="106"/>
      <c r="J135" s="106"/>
      <c r="K135" s="106"/>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row>
    <row r="136" spans="1:49" ht="13.15" hidden="1" customHeight="1" x14ac:dyDescent="0.2">
      <c r="A136" s="43"/>
      <c r="B136" s="43"/>
      <c r="C136" s="43"/>
      <c r="D136" s="106" t="str">
        <f>D135</f>
        <v/>
      </c>
      <c r="E136" s="106" t="str">
        <f>IF(D136&lt;&gt;"","",E135)</f>
        <v/>
      </c>
      <c r="F136" s="106" t="str">
        <f>IF(D136&lt;&gt;"","",IF(E136&lt;&gt;"","",F135))</f>
        <v/>
      </c>
      <c r="G136" s="106" t="str">
        <f>IF(D136&lt;&gt;"","",IF(E136&lt;&gt;"","",IF(F136&lt;&gt;"","",G135)))</f>
        <v/>
      </c>
      <c r="H136" s="106"/>
      <c r="I136" s="106"/>
      <c r="J136" s="106"/>
      <c r="K136" s="106"/>
      <c r="L136" s="43"/>
      <c r="M136" s="106">
        <f>SUM(D136:H136)</f>
        <v>0</v>
      </c>
      <c r="N136" s="43" t="str">
        <f>IF(M136=1,"Kabelgebühren",IF(M136=2,"Strom",IF(M136=3,"Gartenpflege",IF(M136=4,"Hausmeister",IF(M136=5,"Sonstiges",IF(M136=6,"Schornsteinfeger",IF(M136=7,"Heizkosten",IF(M136=8,"Rest aus Vorjahr",""))))))))</f>
        <v/>
      </c>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row>
    <row r="137" spans="1:49" ht="13.15" hidden="1" customHeight="1" x14ac:dyDescent="0.2">
      <c r="A137" s="43"/>
      <c r="B137" s="43"/>
      <c r="C137" s="43"/>
      <c r="D137" s="105">
        <f>IF(VLOOKUP($E$17,Übersicht!$C$8:$Z$28,17)=0,"",6)</f>
        <v>6</v>
      </c>
      <c r="E137" s="105" t="str">
        <f>IF(VLOOKUP($E$17,Übersicht!$C$8:$AD$28,26)=0,"",7)</f>
        <v/>
      </c>
      <c r="F137" s="105">
        <f>IF(VLOOKUP($E$17,Übersicht!$C$8:$AD$28,27)=0,"",8)</f>
        <v>8</v>
      </c>
      <c r="G137" s="106"/>
      <c r="H137" s="106"/>
      <c r="I137" s="106"/>
      <c r="J137" s="106"/>
      <c r="K137" s="106"/>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row>
    <row r="138" spans="1:49" ht="13.15" hidden="1" customHeight="1" x14ac:dyDescent="0.2">
      <c r="A138" s="43"/>
      <c r="B138" s="43"/>
      <c r="C138" s="43"/>
      <c r="D138" s="43" t="str">
        <f>IF(D137=M124,"",IF(D137=M127,"",IF(D137=M130,"",IF(D137=M133,"",IF(D137=M136,"",D137)))))</f>
        <v/>
      </c>
      <c r="E138" s="43" t="str">
        <f>IF(E137=M124,"",IF(E137=M127,"",IF(E137=M130,"",IF(E137=M133,"",IF(E137=M136,"",E137)))))</f>
        <v/>
      </c>
      <c r="F138" s="43" t="str">
        <f>IF(F137=M124,"",IF(F137=M127,"",IF(F137=M130,"",IF(F137=M133,"",IF(F137=M136,"",F137)))))</f>
        <v/>
      </c>
      <c r="G138" s="106"/>
      <c r="H138" s="106"/>
      <c r="I138" s="106"/>
      <c r="J138" s="106"/>
      <c r="K138" s="106"/>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row>
    <row r="139" spans="1:49" ht="13.15" hidden="1" customHeight="1" x14ac:dyDescent="0.2">
      <c r="A139" s="43"/>
      <c r="B139" s="43"/>
      <c r="C139" s="43"/>
      <c r="D139" s="106" t="str">
        <f>D138</f>
        <v/>
      </c>
      <c r="E139" s="106" t="str">
        <f>IF(D139&lt;&gt;"","",E138)</f>
        <v/>
      </c>
      <c r="F139" s="106" t="str">
        <f>IF(D139&lt;&gt;"","",IF(E139&lt;&gt;"","",F138))</f>
        <v/>
      </c>
      <c r="G139" s="106"/>
      <c r="H139" s="106"/>
      <c r="I139" s="106"/>
      <c r="J139" s="106"/>
      <c r="K139" s="106"/>
      <c r="L139" s="43"/>
      <c r="M139" s="106">
        <f>SUM(D139:H139)</f>
        <v>0</v>
      </c>
      <c r="N139" s="43" t="str">
        <f>IF(M139=1,"Kabelgebühren",IF(M139=2,"Strom",IF(M139=3,"Gartenpflege",IF(M139=4,"Hausmeister",IF(M139=5,"Sonstiges",IF(M139=6,"Schornsteinfeger",IF(M139=7,"Heizkosten",IF(M139=8,"Rest aus Vorjahr",""))))))))</f>
        <v/>
      </c>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row>
    <row r="140" spans="1:49" ht="13.15" hidden="1" customHeight="1" x14ac:dyDescent="0.2">
      <c r="A140" s="43"/>
      <c r="B140" s="43"/>
      <c r="C140" s="43"/>
      <c r="D140" s="105" t="str">
        <f>IF(VLOOKUP($E$17,Übersicht!$C$8:$AD$28,26)=0,"",7)</f>
        <v/>
      </c>
      <c r="E140" s="105">
        <f>IF(VLOOKUP($E$17,Übersicht!$C$8:$AD$28,27)=0,"",8)</f>
        <v>8</v>
      </c>
      <c r="F140" s="106"/>
      <c r="G140" s="106"/>
      <c r="H140" s="106"/>
      <c r="I140" s="106"/>
      <c r="J140" s="106"/>
      <c r="K140" s="106"/>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row>
    <row r="141" spans="1:49" ht="13.15" hidden="1" customHeight="1" x14ac:dyDescent="0.2">
      <c r="A141" s="43"/>
      <c r="B141" s="43"/>
      <c r="C141" s="43"/>
      <c r="D141" s="43" t="str">
        <f>IF(D140=M124,"",IF(D140=M127,"",IF(D140=M130,"",IF(D140=M133,"",IF(D140=M136,"",IF(D140=M139,"",D140))))))</f>
        <v/>
      </c>
      <c r="E141" s="43" t="str">
        <f>IF(E140=M124,"",IF(E140=M127,"",IF(E140=M130,"",IF(E140=M133,"",IF(E140=M136,"",IF(E140=M139,"",E140))))))</f>
        <v/>
      </c>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row>
    <row r="142" spans="1:49" ht="13.15" hidden="1" customHeight="1" x14ac:dyDescent="0.2">
      <c r="A142" s="43"/>
      <c r="B142" s="43"/>
      <c r="C142" s="43"/>
      <c r="D142" s="43" t="str">
        <f>D141</f>
        <v/>
      </c>
      <c r="E142" s="106" t="str">
        <f>IF(D142&lt;&gt;"","",E141)</f>
        <v/>
      </c>
      <c r="F142" s="43"/>
      <c r="G142" s="43"/>
      <c r="H142" s="43"/>
      <c r="I142" s="43"/>
      <c r="J142" s="43"/>
      <c r="K142" s="43"/>
      <c r="L142" s="43"/>
      <c r="M142" s="106">
        <f>SUM(D142:H142)</f>
        <v>0</v>
      </c>
      <c r="N142" s="43" t="str">
        <f>IF(M142=1,"Kabelgebühren",IF(M142=2,"Strom",IF(M142=3,"Gartenpflege",IF(M142=4,"Hausmeister",IF(M142=5,"Sonstiges",IF(M142=6,"Schornsteinfeger",IF(M142=7,"Heizkosten",IF(M142=8,"Rest aus Vorjahr",""))))))))</f>
        <v/>
      </c>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row>
    <row r="143" spans="1:49" ht="13.15" hidden="1" customHeight="1" x14ac:dyDescent="0.2">
      <c r="A143" s="43"/>
      <c r="B143" s="43"/>
      <c r="C143" s="43"/>
      <c r="D143" s="43" t="str">
        <f>E142</f>
        <v/>
      </c>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row>
    <row r="144" spans="1:49" ht="13.15" hidden="1" customHeight="1" x14ac:dyDescent="0.2">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row>
    <row r="145" spans="1:49" ht="13.15" hidden="1" customHeight="1" x14ac:dyDescent="0.2">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row>
    <row r="146" spans="1:49" ht="13.15" hidden="1" customHeight="1" x14ac:dyDescent="0.2">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row>
    <row r="147" spans="1:49" ht="13.15" hidden="1" customHeight="1" x14ac:dyDescent="0.2">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row>
    <row r="148" spans="1:49" ht="13.15" hidden="1" customHeight="1" x14ac:dyDescent="0.2">
      <c r="A148" s="43"/>
      <c r="B148" s="43"/>
      <c r="C148" s="43"/>
      <c r="D148" s="107" t="str">
        <f>IF(VLOOKUP($E$17,Übersicht!$C$8:$Z$28,19)=0,"",VLOOKUP($E$17,Übersicht!$C$8:$Z$28,19))</f>
        <v/>
      </c>
      <c r="E148" s="107">
        <f>IF(D148&lt;&gt;"","",IF(VLOOKUP($E$17,Übersicht!$C$8:$Z$28,20)=0,"",VLOOKUP($E$17,Übersicht!$C$8:$Z$28,20)))</f>
        <v>43.982500000000002</v>
      </c>
      <c r="F148" s="107" t="str">
        <f>IF(D148&lt;&gt;"","",IF(E148&lt;&gt;"","",IF(VLOOKUP($E$17,Übersicht!$C$8:$Z$28,21)=0,"",VLOOKUP($E$17,Übersicht!$C$8:$Z$28,21))))</f>
        <v/>
      </c>
      <c r="G148" s="107" t="str">
        <f>IF(D148&lt;&gt;"","",IF(E148&lt;&gt;"","",IF(F148&lt;&gt;"","",IF(VLOOKUP($E$17,Übersicht!$C$8:$Z$28,22)=0,"",VLOOKUP($E$17,Übersicht!$C$8:$Z$28,22)))))</f>
        <v/>
      </c>
      <c r="H148" s="107" t="str">
        <f>IF(D148&lt;&gt;"","",IF(E148&lt;&gt;"","",IF(F148&lt;&gt;"","",IF(G148&lt;&gt;"","",IF(VLOOKUP($E$17,Übersicht!$C$8:$Z$28,23)=0,"",VLOOKUP($E$17,Übersicht!$C$8:$Z$28,23))))))</f>
        <v/>
      </c>
      <c r="I148" s="107" t="str">
        <f>IF(D148&lt;&gt;"","",IF(E148&lt;&gt;"","",IF(F148&lt;&gt;"","",IF(G148&lt;&gt;"","",IF(H148&lt;&gt;"","",IF(VLOOKUP($E$17,Übersicht!$C$8:$Z$28,17)=0,"",VLOOKUP($E$17,Übersicht!$C$8:$Z$28,17)))))))</f>
        <v/>
      </c>
      <c r="J148" s="107" t="str">
        <f>IF(D148&lt;&gt;"","",IF(E148&lt;&gt;"","",IF(F148&lt;&gt;"","",IF(G148&lt;&gt;"","",IF(H148&lt;&gt;"","",IF(I148&lt;&gt;"","",IF(VLOOKUP($E$17,Übersicht!$C$8:$AD$28,26)=0,"",VLOOKUP($E17,Übersicht!$C$8:$AD$28,26))))))))</f>
        <v/>
      </c>
      <c r="K148" s="107">
        <f>IF(VLOOKUP($E$17,Übersicht!$C$8:$AD$28,27)=0,"",VLOOKUP($E$17,Übersicht!$C$8:$AD$28,27))</f>
        <v>-15</v>
      </c>
      <c r="L148" s="43"/>
      <c r="M148" s="101">
        <f>SUM(D148:K148)</f>
        <v>28.982500000000002</v>
      </c>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row>
    <row r="149" spans="1:49" ht="13.15" hidden="1" customHeight="1" x14ac:dyDescent="0.2">
      <c r="A149" s="43"/>
      <c r="B149" s="43"/>
      <c r="C149" s="43"/>
      <c r="D149" s="107">
        <f>IF(VLOOKUP($E$17,Übersicht!$C$8:$Z$28,20)=0,"",VLOOKUP($E$17,Übersicht!$C$8:$Z$28,20))</f>
        <v>43.982500000000002</v>
      </c>
      <c r="E149" s="107" t="str">
        <f>IF(VLOOKUP($E$17,Übersicht!$C$8:$Z$28,21)=0,"",VLOOKUP($E$17,Übersicht!$C$8:$Z$28,21))</f>
        <v/>
      </c>
      <c r="F149" s="107" t="str">
        <f>IF(VLOOKUP($E$17,Übersicht!$C$8:$Z$28,22)=0,"",VLOOKUP($E$17,Übersicht!$C$8:$Z$28,22))</f>
        <v/>
      </c>
      <c r="G149" s="107">
        <f>IF(VLOOKUP($E$17,Übersicht!$C$8:$Z$28,23)=0,"",VLOOKUP($E$17,Übersicht!$C$8:$Z$28,23))</f>
        <v>3.75</v>
      </c>
      <c r="H149" s="107">
        <f>IF(VLOOKUP($E$17,Übersicht!$C$8:$Z$28,17)=0,"",VLOOKUP($E$17,Übersicht!$C$8:$Z$28,17))</f>
        <v>72.257499999999993</v>
      </c>
      <c r="I149" s="107" t="str">
        <f>IF(VLOOKUP($E$17,Übersicht!$C$8:$AD$28,26)=0,"",VLOOKUP($E$17,Übersicht!$C$8:$AD$28,26))</f>
        <v/>
      </c>
      <c r="J149" s="107">
        <f>IF(VLOOKUP($E$17,Übersicht!$C$8:$AD$28,27)=0,"",VLOOKUP($E$17,Übersicht!$C$8:$AD$28,27))</f>
        <v>-15</v>
      </c>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row>
    <row r="150" spans="1:49" ht="13.15" hidden="1" customHeight="1" x14ac:dyDescent="0.2">
      <c r="A150" s="43"/>
      <c r="B150" s="43"/>
      <c r="C150" s="43"/>
      <c r="D150" s="43">
        <f>IF(D149=M148,"",D149)</f>
        <v>43.982500000000002</v>
      </c>
      <c r="E150" s="43" t="str">
        <f>IF(E149=M148,"",E149)</f>
        <v/>
      </c>
      <c r="F150" s="43" t="str">
        <f>IF(F149=M148,"",F149)</f>
        <v/>
      </c>
      <c r="G150" s="43">
        <f>IF(G149=M148,"",G149)</f>
        <v>3.75</v>
      </c>
      <c r="H150" s="43">
        <f>IF(H149=M148,"",H149)</f>
        <v>72.257499999999993</v>
      </c>
      <c r="I150" s="43">
        <f>IF(J149=M148,"",J149)</f>
        <v>-15</v>
      </c>
      <c r="J150" s="43">
        <f>IF(J149=M148,"",J149)</f>
        <v>-15</v>
      </c>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row>
    <row r="151" spans="1:49" ht="13.15" hidden="1" customHeight="1" x14ac:dyDescent="0.2">
      <c r="A151" s="43"/>
      <c r="B151" s="43"/>
      <c r="C151" s="43"/>
      <c r="D151" s="106">
        <f>D150</f>
        <v>43.982500000000002</v>
      </c>
      <c r="E151" s="106" t="str">
        <f>IF(D151&lt;&gt;"","",E150)</f>
        <v/>
      </c>
      <c r="F151" s="106" t="str">
        <f>IF(D151&lt;&gt;"","",IF(E151&lt;&gt;"","",F150))</f>
        <v/>
      </c>
      <c r="G151" s="106" t="str">
        <f>IF(D151&lt;&gt;"","",IF(E151&lt;&gt;"","",IF(F151&lt;&gt;"","",G150)))</f>
        <v/>
      </c>
      <c r="H151" s="106" t="str">
        <f>IF(D151&lt;&gt;"","",IF(E151&lt;&gt;"","",IF(F151&lt;&gt;"","",IF(G151&lt;&gt;"","",H150))))</f>
        <v/>
      </c>
      <c r="I151" s="106" t="str">
        <f>IF(D151&lt;&gt;"","",IF(E151&lt;&gt;"","",IF(F151&lt;&gt;"","",IF(G151&lt;&gt;"","",IF(H151&lt;&gt;"","",I150)))))</f>
        <v/>
      </c>
      <c r="J151" s="106" t="str">
        <f>IF(D151&lt;&gt;"","",IF(E151&lt;&gt;"","",IF(F151&lt;&gt;"","",IF(G151&lt;&gt;"","",IF(H151&lt;&gt;"","",IF(I151&lt;&gt;"","",J150))))))</f>
        <v/>
      </c>
      <c r="L151" s="43"/>
      <c r="M151" s="101">
        <f>SUM(D151:L151)</f>
        <v>43.982500000000002</v>
      </c>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row>
    <row r="152" spans="1:49" ht="13.15" hidden="1" customHeight="1" x14ac:dyDescent="0.2">
      <c r="A152" s="43"/>
      <c r="B152" s="43"/>
      <c r="C152" s="43"/>
      <c r="D152" s="107" t="str">
        <f>IF(VLOOKUP($E$17,Übersicht!$C$8:$Z$28,21)=0,"",VLOOKUP($E$17,Übersicht!$C$8:$Z$28,21))</f>
        <v/>
      </c>
      <c r="E152" s="107" t="str">
        <f>IF(VLOOKUP($E$17,Übersicht!$C$8:$Z$28,22)=0,"",VLOOKUP($E$17,Übersicht!$C$8:$Z$28,22))</f>
        <v/>
      </c>
      <c r="F152" s="107">
        <f>IF(VLOOKUP($E$17,Übersicht!$C$8:$Z$28,23)=0,"",VLOOKUP($E$17,Übersicht!$C$8:$Z$28,23))</f>
        <v>3.75</v>
      </c>
      <c r="G152" s="107">
        <f>IF(VLOOKUP($E$17,Übersicht!$C$8:$Z$28,17)=0,"",VLOOKUP($E$17,Übersicht!$C$8:$Z$28,17))</f>
        <v>72.257499999999993</v>
      </c>
      <c r="H152" s="107" t="str">
        <f>IF(VLOOKUP($E$17,Übersicht!$C$8:$AD$28,26)=0,"",VLOOKUP($E$17,Übersicht!$C$8:$AD$28,26))</f>
        <v/>
      </c>
      <c r="I152" s="107">
        <f>IF(VLOOKUP($E$17,Übersicht!$C$8:$AD$28,27)=0,"",VLOOKUP($E$17,Übersicht!$C$8:$AD$28,27))</f>
        <v>-15</v>
      </c>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row>
    <row r="153" spans="1:49" ht="13.15" hidden="1" customHeight="1" x14ac:dyDescent="0.2">
      <c r="A153" s="43"/>
      <c r="B153" s="43"/>
      <c r="C153" s="43"/>
      <c r="D153" s="43" t="str">
        <f>IF(D152=M148,"",IF(D152=M151,"",D152))</f>
        <v/>
      </c>
      <c r="E153" s="43" t="str">
        <f>IF(E152=M148,"",IF(E152=M151,"",E152))</f>
        <v/>
      </c>
      <c r="F153" s="43">
        <f>IF(F152=M148,"",IF(F152=M151,"",F152))</f>
        <v>3.75</v>
      </c>
      <c r="G153" s="43">
        <f>IF(G152=M148,"",IF(G152=M151,"",G152))</f>
        <v>72.257499999999993</v>
      </c>
      <c r="H153" s="43" t="str">
        <f>IF(H152=M148,"",IF(H152=M151,"",H152))</f>
        <v/>
      </c>
      <c r="I153" s="43">
        <f>IF(I152=M148,"",IF(I152=M151,"",I152))</f>
        <v>-15</v>
      </c>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row>
    <row r="154" spans="1:49" ht="13.15" hidden="1" customHeight="1" x14ac:dyDescent="0.2">
      <c r="A154" s="43"/>
      <c r="B154" s="43"/>
      <c r="C154" s="43"/>
      <c r="D154" s="106" t="str">
        <f>D153</f>
        <v/>
      </c>
      <c r="E154" s="106" t="str">
        <f>IF(D154&lt;&gt;"","",E153)</f>
        <v/>
      </c>
      <c r="F154" s="106">
        <f>IF(D154&lt;&gt;"","",IF(E154&lt;&gt;"","",F153))</f>
        <v>3.75</v>
      </c>
      <c r="G154" s="106" t="str">
        <f>IF(D154&lt;&gt;"","",IF(E154&lt;&gt;"","",IF(F154&lt;&gt;"","",G153)))</f>
        <v/>
      </c>
      <c r="H154" s="106" t="str">
        <f>IF(D154&lt;&gt;"","",IF(E154&lt;&gt;"","",IF(F154&lt;&gt;"","",IF(G154&lt;&gt;"","",H153))))</f>
        <v/>
      </c>
      <c r="I154" s="106" t="str">
        <f>IF(D154&lt;&gt;"","",IF(E154&lt;&gt;"","",IF(F154&lt;&gt;"","",IF(G154&lt;&gt;"","",IF(H154&lt;&gt;"","",I153)))))</f>
        <v/>
      </c>
      <c r="J154" s="43"/>
      <c r="K154" s="43"/>
      <c r="L154" s="43"/>
      <c r="M154" s="101">
        <f>SUM(D154:L154)</f>
        <v>3.75</v>
      </c>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row>
    <row r="155" spans="1:49" ht="13.15" hidden="1" customHeight="1" x14ac:dyDescent="0.2">
      <c r="A155" s="43"/>
      <c r="B155" s="43"/>
      <c r="C155" s="43"/>
      <c r="D155" s="107" t="str">
        <f>IF(VLOOKUP($E$17,Übersicht!$C$8:$Z$28,22)=0,"",VLOOKUP($E$17,Übersicht!$C$8:$Z$28,22))</f>
        <v/>
      </c>
      <c r="E155" s="107">
        <f>IF(VLOOKUP($E$17,Übersicht!$C$8:$Z$28,23)=0,"",VLOOKUP($E$17,Übersicht!$C$8:$Z$28,23))</f>
        <v>3.75</v>
      </c>
      <c r="F155" s="107">
        <f>IF(VLOOKUP($E$17,Übersicht!$C$8:$Z$28,17)=0,"",VLOOKUP($E$17,Übersicht!$C$8:$Z$28,17))</f>
        <v>72.257499999999993</v>
      </c>
      <c r="G155" s="107" t="str">
        <f>IF(VLOOKUP($E$17,Übersicht!$C$8:$AD$28,26)=0,"",VLOOKUP($E$17,Übersicht!$C$8:$AD$28,26))</f>
        <v/>
      </c>
      <c r="H155" s="107">
        <f>IF(VLOOKUP($E$17,Übersicht!$C$8:$AD$28,27)=0,"",VLOOKUP($E$17,Übersicht!$C$8:$AD$28,27))</f>
        <v>-15</v>
      </c>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row>
    <row r="156" spans="1:49" ht="13.15" hidden="1" customHeight="1" x14ac:dyDescent="0.2">
      <c r="A156" s="43"/>
      <c r="B156" s="43"/>
      <c r="C156" s="43"/>
      <c r="D156" s="43" t="str">
        <f>IF(D155=M148,"",IF(D155=M151,"",IF(D155=M154,"",D155)))</f>
        <v/>
      </c>
      <c r="E156" s="43" t="str">
        <f>IF(E155=M148,"",IF(E155=M151,"",IF(E155=M154,"",E155)))</f>
        <v/>
      </c>
      <c r="F156" s="43">
        <f>IF(F155=M148,"",IF(F155=M151,"",IF(F155=M154,"",F155)))</f>
        <v>72.257499999999993</v>
      </c>
      <c r="G156" s="43" t="str">
        <f>IF(G155=M148,"",IF(G155=M151,"",IF(G155=M154,"",G155)))</f>
        <v/>
      </c>
      <c r="H156" s="43">
        <f>IF(H155=M148,"",IF(H155=M151,"",IF(H155=M154,"",H155)))</f>
        <v>-15</v>
      </c>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row>
    <row r="157" spans="1:49" ht="13.15" hidden="1" customHeight="1" x14ac:dyDescent="0.2">
      <c r="A157" s="43"/>
      <c r="B157" s="43"/>
      <c r="C157" s="43"/>
      <c r="D157" s="106" t="str">
        <f>D156</f>
        <v/>
      </c>
      <c r="E157" s="106" t="str">
        <f>IF(D157&lt;&gt;"","",E156)</f>
        <v/>
      </c>
      <c r="F157" s="106">
        <f>IF(D157&lt;&gt;"","",IF(E157&lt;&gt;"","",F156))</f>
        <v>72.257499999999993</v>
      </c>
      <c r="G157" s="106" t="str">
        <f>IF(D157&lt;&gt;"","",IF(E157&lt;&gt;"","",IF(F157&lt;&gt;"","",G156)))</f>
        <v/>
      </c>
      <c r="H157" s="106" t="str">
        <f>IF(D157&lt;&gt;"","",IF(E157&lt;&gt;"","",IF(F157&lt;&gt;"","",IF(G157&lt;&gt;"","",H156))))</f>
        <v/>
      </c>
      <c r="I157" s="43"/>
      <c r="J157" s="43"/>
      <c r="K157" s="43"/>
      <c r="L157" s="43"/>
      <c r="M157" s="101">
        <f>SUM(D157:H157)</f>
        <v>72.257499999999993</v>
      </c>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row>
    <row r="158" spans="1:49" ht="13.15" hidden="1" customHeight="1" x14ac:dyDescent="0.2">
      <c r="A158" s="43"/>
      <c r="B158" s="43"/>
      <c r="C158" s="43"/>
      <c r="D158" s="107">
        <f>IF(VLOOKUP($E$17,Übersicht!$C$8:$Z$28,23)=0,"",VLOOKUP($E$17,Übersicht!$C$8:$Z$28,23))</f>
        <v>3.75</v>
      </c>
      <c r="E158" s="107">
        <f>IF(VLOOKUP($E$17,Übersicht!$C$8:$Z$28,17)=0,"",VLOOKUP($E$17,Übersicht!$C$8:$Z$28,17))</f>
        <v>72.257499999999993</v>
      </c>
      <c r="F158" s="107" t="str">
        <f>IF(VLOOKUP($E$17,Übersicht!$C$8:$AD$28,26)=0,"",VLOOKUP($E$17,Übersicht!$C$8:$AD$28,26))</f>
        <v/>
      </c>
      <c r="G158" s="107">
        <f>IF(VLOOKUP($E$17,Übersicht!$C$8:$AD$28,27)=0,"",VLOOKUP($E$17,Übersicht!$C$8:$AD$28,27))</f>
        <v>-15</v>
      </c>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row>
    <row r="159" spans="1:49" ht="13.15" hidden="1" customHeight="1" x14ac:dyDescent="0.2">
      <c r="A159" s="43"/>
      <c r="B159" s="43"/>
      <c r="C159" s="43"/>
      <c r="D159" s="43" t="str">
        <f>IF(D158=M148,"",IF(D158=M151,"",IF(D158=M154,"",IF(D158=M157,"",D158))))</f>
        <v/>
      </c>
      <c r="E159" s="43" t="str">
        <f>IF(E158=M148,"",IF(E158=M151,"",IF(E158=M154,"",IF(E158=M157,"",E158))))</f>
        <v/>
      </c>
      <c r="F159" s="43" t="str">
        <f>IF(F158=M148,"",IF(F158=M151,"",IF(F158=M154,"",IF(F158=M157,"",F158))))</f>
        <v/>
      </c>
      <c r="G159" s="43">
        <f>IF(G158=M148,"",IF(G158=M151,"",IF(G158=M154,"",IF(G158=M157,"",G158))))</f>
        <v>-15</v>
      </c>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row>
    <row r="160" spans="1:49" ht="13.15" hidden="1" customHeight="1" x14ac:dyDescent="0.2">
      <c r="A160" s="43"/>
      <c r="B160" s="43"/>
      <c r="C160" s="43"/>
      <c r="D160" s="106" t="str">
        <f>D159</f>
        <v/>
      </c>
      <c r="E160" s="106" t="str">
        <f>IF(D160&lt;&gt;"","",E159)</f>
        <v/>
      </c>
      <c r="F160" s="106" t="str">
        <f>IF(D160&lt;&gt;"","",IF(E160&lt;&gt;"","",F159))</f>
        <v/>
      </c>
      <c r="G160" s="106">
        <f>IF(D160&lt;&gt;"","",IF(E160&lt;&gt;"","",IF(F160&lt;&gt;"","",G159)))</f>
        <v>-15</v>
      </c>
      <c r="H160" s="43"/>
      <c r="I160" s="43"/>
      <c r="J160" s="43"/>
      <c r="K160" s="43"/>
      <c r="L160" s="43"/>
      <c r="M160" s="101">
        <f>SUM(D160:H160)</f>
        <v>-15</v>
      </c>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row>
    <row r="161" spans="1:49" ht="13.15" hidden="1" customHeight="1" x14ac:dyDescent="0.2">
      <c r="A161" s="43"/>
      <c r="B161" s="43"/>
      <c r="C161" s="43"/>
      <c r="D161" s="107">
        <f>IF(VLOOKUP($E$17,Übersicht!$C$8:$Z$28,17)=0,"",VLOOKUP($E$17,Übersicht!$C$8:$Z$28,17))</f>
        <v>72.257499999999993</v>
      </c>
      <c r="E161" s="107" t="str">
        <f>IF(VLOOKUP($E$17,Übersicht!$C$8:$AD$28,26)=0,"",VLOOKUP($E$17,Übersicht!$C$8:$AD$28,26))</f>
        <v/>
      </c>
      <c r="F161" s="107">
        <f>IF(VLOOKUP($E$17,Übersicht!$C$8:$AD$28,27)=0,"",VLOOKUP($E$17,Übersicht!$C$8:$AD$28,27))</f>
        <v>-15</v>
      </c>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row>
    <row r="162" spans="1:49" ht="13.15" hidden="1" customHeight="1" x14ac:dyDescent="0.2">
      <c r="A162" s="43"/>
      <c r="B162" s="43"/>
      <c r="C162" s="43"/>
      <c r="D162" s="43" t="str">
        <f>IF(D161=M148,"",IF(D161=M151,"",IF(D161=M154,"",IF(D161=M157,"",IF(D161=M160,"",D161)))))</f>
        <v/>
      </c>
      <c r="E162" s="43" t="str">
        <f>IF(E161=M148,"",IF(E161=M151,"",IF(E161=M154,"",IF(E161=M157,"",IF(E161=M160,"",E161)))))</f>
        <v/>
      </c>
      <c r="F162" s="43" t="str">
        <f>IF(F161=M148,"",IF(F161=M151,"",IF(F161=M154,"",IF(F161=M157,"",IF(F161=M160,"",F161)))))</f>
        <v/>
      </c>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row>
    <row r="163" spans="1:49" ht="13.15" hidden="1" customHeight="1" x14ac:dyDescent="0.2">
      <c r="A163" s="43"/>
      <c r="B163" s="43"/>
      <c r="C163" s="43"/>
      <c r="D163" s="106" t="str">
        <f>D162</f>
        <v/>
      </c>
      <c r="E163" s="106" t="str">
        <f>IF(D163&lt;&gt;"","",E162)</f>
        <v/>
      </c>
      <c r="F163" s="106" t="str">
        <f>IF(D163&lt;&gt;"","",IF(E163&lt;&gt;"","",F162))</f>
        <v/>
      </c>
      <c r="G163" s="43"/>
      <c r="H163" s="43"/>
      <c r="I163" s="43"/>
      <c r="J163" s="43"/>
      <c r="K163" s="43"/>
      <c r="L163" s="43"/>
      <c r="M163" s="101">
        <f>SUM(D163:H163)</f>
        <v>0</v>
      </c>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row>
    <row r="164" spans="1:49" ht="13.15" hidden="1" customHeight="1" x14ac:dyDescent="0.2">
      <c r="A164" s="43"/>
      <c r="B164" s="43"/>
      <c r="C164" s="43"/>
      <c r="D164" s="107" t="str">
        <f>IF(VLOOKUP($E$17,Übersicht!$C$8:$AD$28,26)=0,"",VLOOKUP($E$17,Übersicht!$C$8:$AD$28,26))</f>
        <v/>
      </c>
      <c r="E164" s="107">
        <f>IF(VLOOKUP($E$17,Übersicht!$C$8:$AD$28,27)=0,"",VLOOKUP($E$17,Übersicht!$C$8:$AD$28,27))</f>
        <v>-15</v>
      </c>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row>
    <row r="165" spans="1:49" ht="13.15" hidden="1" customHeight="1" x14ac:dyDescent="0.2">
      <c r="A165" s="43"/>
      <c r="B165" s="43"/>
      <c r="C165" s="43"/>
      <c r="D165" s="43" t="str">
        <f>IF(D164=M148,"",IF(D164=M151,"",IF(D164=M154,"",IF(D164=M157,"",IF(D164=M160,"",IF(D164=M163,"",D164))))))</f>
        <v/>
      </c>
      <c r="E165" s="43" t="str">
        <f>IF(E164=M148,"",IF(E164=M151,"",IF(E164=M154,"",IF(E164=M157,"",IF(E164=M160,"",IF(E164=M163,"",E164))))))</f>
        <v/>
      </c>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row>
    <row r="166" spans="1:49" ht="13.15" hidden="1" customHeight="1" x14ac:dyDescent="0.2">
      <c r="A166" s="43"/>
      <c r="B166" s="43"/>
      <c r="C166" s="43"/>
      <c r="D166" s="43" t="str">
        <f>D165</f>
        <v/>
      </c>
      <c r="E166" s="106" t="str">
        <f>IF(D166&lt;&gt;"","",E165)</f>
        <v/>
      </c>
      <c r="F166" s="43"/>
      <c r="G166" s="43"/>
      <c r="H166" s="43"/>
      <c r="I166" s="43"/>
      <c r="J166" s="43"/>
      <c r="K166" s="43"/>
      <c r="L166" s="43"/>
      <c r="M166" s="101">
        <f>SUM(D166:H166)</f>
        <v>0</v>
      </c>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row>
    <row r="167" spans="1:49" ht="13.15" hidden="1" customHeight="1" x14ac:dyDescent="0.2">
      <c r="A167" s="43"/>
      <c r="B167" s="43"/>
      <c r="C167" s="43"/>
      <c r="D167" s="43" t="str">
        <f>E166</f>
        <v/>
      </c>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row>
    <row r="168" spans="1:49" hidden="1" x14ac:dyDescent="0.2"/>
    <row r="169" spans="1:49" hidden="1" x14ac:dyDescent="0.2"/>
    <row r="170" spans="1:49" hidden="1" x14ac:dyDescent="0.2"/>
    <row r="171" spans="1:49" hidden="1" x14ac:dyDescent="0.2"/>
    <row r="172" spans="1:49" hidden="1" x14ac:dyDescent="0.2"/>
    <row r="173" spans="1:49" hidden="1" x14ac:dyDescent="0.2"/>
    <row r="174" spans="1:49" hidden="1" x14ac:dyDescent="0.2"/>
    <row r="175" spans="1:49" hidden="1" x14ac:dyDescent="0.2"/>
    <row r="176" spans="1:49"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sheetData>
  <sheetProtection algorithmName="SHA-512" hashValue="X3LeLqM+vCY+DIMSfZJ4mPhegb0msfYvjxGy3XxgpD5TirfxDsv1leeMVXMBJAsEnRhJt6LkILGMG7mJLzeR5Q==" saltValue="tyaA+A8PbqTRF6ENktBiSA==" spinCount="100000" sheet="1" objects="1" scenarios="1"/>
  <mergeCells count="22">
    <mergeCell ref="I2:J2"/>
    <mergeCell ref="F4:H4"/>
    <mergeCell ref="D16:F16"/>
    <mergeCell ref="F20:G20"/>
    <mergeCell ref="F21:G21"/>
    <mergeCell ref="F5:H5"/>
    <mergeCell ref="F22:G22"/>
    <mergeCell ref="F23:G23"/>
    <mergeCell ref="F24:G24"/>
    <mergeCell ref="F25:G25"/>
    <mergeCell ref="F26:G26"/>
    <mergeCell ref="B34:B44"/>
    <mergeCell ref="D34:G34"/>
    <mergeCell ref="D35:G35"/>
    <mergeCell ref="D36:G36"/>
    <mergeCell ref="D37:G37"/>
    <mergeCell ref="D38:G38"/>
    <mergeCell ref="D39:E39"/>
    <mergeCell ref="D41:H41"/>
    <mergeCell ref="D42:H42"/>
    <mergeCell ref="D43:H43"/>
    <mergeCell ref="D44:H44"/>
  </mergeCells>
  <printOptions horizontalCentered="1"/>
  <pageMargins left="0.196527777777778" right="0" top="7.8472222222222193E-2" bottom="7.8472222222222193E-2" header="0.51180555555555496" footer="0.51180555555555496"/>
  <pageSetup paperSize="9" orientation="portrait" useFirstPageNumber="1" r:id="rId1"/>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G2:N62"/>
  <sheetViews>
    <sheetView showGridLines="0" showRowColHeaders="0" zoomScaleNormal="100" workbookViewId="0">
      <selection activeCell="H31" sqref="H31"/>
    </sheetView>
  </sheetViews>
  <sheetFormatPr baseColWidth="10" defaultColWidth="9.140625" defaultRowHeight="12.75" x14ac:dyDescent="0.2"/>
  <cols>
    <col min="1" max="1" width="2.42578125"/>
    <col min="2" max="6" width="0" hidden="1"/>
    <col min="7" max="7" width="3.42578125"/>
    <col min="8" max="8" width="88.85546875"/>
    <col min="9" max="1025" width="11.7109375"/>
  </cols>
  <sheetData>
    <row r="2" spans="7:14" ht="22.35" customHeight="1" x14ac:dyDescent="0.25">
      <c r="G2" s="4"/>
      <c r="H2" s="214" t="s">
        <v>232</v>
      </c>
      <c r="I2" s="215"/>
      <c r="J2" s="215"/>
      <c r="K2" s="215"/>
      <c r="L2" s="215"/>
      <c r="M2" s="215"/>
      <c r="N2" s="215"/>
    </row>
    <row r="3" spans="7:14" ht="9.4" customHeight="1" x14ac:dyDescent="0.25">
      <c r="G3" s="4"/>
      <c r="H3" s="214"/>
      <c r="I3" s="215"/>
      <c r="J3" s="215"/>
      <c r="K3" s="215"/>
      <c r="L3" s="215"/>
      <c r="M3" s="215"/>
      <c r="N3" s="215"/>
    </row>
    <row r="4" spans="7:14" ht="18" customHeight="1" x14ac:dyDescent="0.25">
      <c r="G4" s="4"/>
      <c r="H4" s="216" t="s">
        <v>233</v>
      </c>
      <c r="I4" s="215"/>
      <c r="J4" s="215"/>
      <c r="K4" s="215"/>
      <c r="L4" s="215"/>
      <c r="M4" s="215"/>
      <c r="N4" s="215"/>
    </row>
    <row r="5" spans="7:14" ht="18" customHeight="1" x14ac:dyDescent="0.25">
      <c r="G5" s="4"/>
      <c r="H5" s="216" t="s">
        <v>234</v>
      </c>
      <c r="I5" s="215"/>
      <c r="J5" s="215"/>
      <c r="K5" s="215"/>
      <c r="L5" s="215"/>
      <c r="M5" s="215"/>
      <c r="N5" s="215"/>
    </row>
    <row r="6" spans="7:14" ht="15.4" customHeight="1" x14ac:dyDescent="0.2">
      <c r="G6" s="4"/>
      <c r="H6" s="217" t="s">
        <v>235</v>
      </c>
      <c r="I6" s="215"/>
      <c r="J6" s="215"/>
      <c r="K6" s="215"/>
      <c r="L6" s="215"/>
      <c r="M6" s="215"/>
      <c r="N6" s="215"/>
    </row>
    <row r="7" spans="7:14" ht="15.4" customHeight="1" x14ac:dyDescent="0.2">
      <c r="G7" s="4"/>
      <c r="H7" s="218"/>
      <c r="I7" s="215"/>
      <c r="J7" s="215"/>
      <c r="K7" s="215"/>
      <c r="L7" s="215"/>
      <c r="M7" s="215"/>
      <c r="N7" s="215"/>
    </row>
    <row r="8" spans="7:14" ht="13.15" hidden="1" customHeight="1" x14ac:dyDescent="0.2">
      <c r="G8" s="4"/>
      <c r="H8" s="4"/>
      <c r="I8" s="215"/>
      <c r="J8" s="215"/>
      <c r="K8" s="215"/>
      <c r="L8" s="215"/>
      <c r="M8" s="215"/>
      <c r="N8" s="215"/>
    </row>
    <row r="9" spans="7:14" ht="15.4" customHeight="1" x14ac:dyDescent="0.2">
      <c r="G9" s="4"/>
      <c r="H9" s="219" t="s">
        <v>236</v>
      </c>
      <c r="I9" s="215"/>
      <c r="J9" s="215"/>
      <c r="K9" s="215"/>
      <c r="L9" s="215"/>
      <c r="M9" s="215"/>
      <c r="N9" s="215"/>
    </row>
    <row r="10" spans="7:14" ht="15.4" customHeight="1" x14ac:dyDescent="0.2">
      <c r="G10" s="4"/>
      <c r="H10" s="218"/>
      <c r="I10" s="215"/>
      <c r="J10" s="215"/>
      <c r="K10" s="215"/>
      <c r="L10" s="215"/>
      <c r="M10" s="215"/>
      <c r="N10" s="215"/>
    </row>
    <row r="11" spans="7:14" ht="15.4" customHeight="1" x14ac:dyDescent="0.2">
      <c r="G11" s="4"/>
      <c r="H11" s="218"/>
      <c r="I11" s="215"/>
      <c r="J11" s="215"/>
      <c r="K11" s="215"/>
      <c r="L11" s="215"/>
      <c r="M11" s="215"/>
      <c r="N11" s="215"/>
    </row>
    <row r="12" spans="7:14" ht="15.4" customHeight="1" x14ac:dyDescent="0.25">
      <c r="G12" s="4"/>
      <c r="H12" s="220" t="s">
        <v>237</v>
      </c>
      <c r="I12" s="215"/>
      <c r="J12" s="215"/>
      <c r="K12" s="215"/>
      <c r="L12" s="215"/>
      <c r="M12" s="215"/>
      <c r="N12" s="215"/>
    </row>
    <row r="13" spans="7:14" ht="15.4" customHeight="1" x14ac:dyDescent="0.2">
      <c r="G13" s="4"/>
      <c r="H13" s="4"/>
      <c r="I13" s="215"/>
      <c r="J13" s="215"/>
      <c r="K13" s="215"/>
      <c r="L13" s="215"/>
      <c r="M13" s="215"/>
      <c r="N13" s="215"/>
    </row>
    <row r="14" spans="7:14" ht="15.4" customHeight="1" x14ac:dyDescent="0.2">
      <c r="G14" s="4"/>
      <c r="H14" s="221" t="s">
        <v>238</v>
      </c>
      <c r="I14" s="215"/>
      <c r="J14" s="215"/>
      <c r="K14" s="215"/>
      <c r="L14" s="215"/>
      <c r="M14" s="215"/>
      <c r="N14" s="215"/>
    </row>
    <row r="15" spans="7:14" ht="15.4" customHeight="1" x14ac:dyDescent="0.2">
      <c r="G15" s="4"/>
      <c r="H15" s="221" t="s">
        <v>239</v>
      </c>
      <c r="I15" s="215"/>
      <c r="J15" s="215"/>
      <c r="K15" s="215"/>
      <c r="L15" s="215"/>
      <c r="M15" s="215"/>
      <c r="N15" s="215"/>
    </row>
    <row r="16" spans="7:14" ht="15.4" customHeight="1" x14ac:dyDescent="0.2">
      <c r="G16" s="4"/>
      <c r="H16" s="221" t="s">
        <v>240</v>
      </c>
      <c r="I16" s="215"/>
      <c r="J16" s="215"/>
      <c r="K16" s="215"/>
      <c r="L16" s="215"/>
      <c r="M16" s="215"/>
      <c r="N16" s="215"/>
    </row>
    <row r="17" spans="7:14" ht="15.4" customHeight="1" x14ac:dyDescent="0.2">
      <c r="G17" s="4"/>
      <c r="H17" s="4"/>
      <c r="I17" s="215"/>
      <c r="J17" s="215"/>
      <c r="K17" s="215"/>
      <c r="L17" s="215"/>
      <c r="M17" s="215"/>
      <c r="N17" s="215"/>
    </row>
    <row r="18" spans="7:14" ht="15.4" customHeight="1" x14ac:dyDescent="0.2">
      <c r="G18" s="4"/>
      <c r="H18" s="64" t="s">
        <v>241</v>
      </c>
      <c r="I18" s="215"/>
      <c r="J18" s="215"/>
      <c r="K18" s="215"/>
      <c r="L18" s="215"/>
      <c r="M18" s="215"/>
      <c r="N18" s="215"/>
    </row>
    <row r="19" spans="7:14" ht="15.4" customHeight="1" x14ac:dyDescent="0.2">
      <c r="G19" s="4"/>
      <c r="H19" s="218" t="s">
        <v>242</v>
      </c>
      <c r="I19" s="215"/>
      <c r="J19" s="215"/>
      <c r="K19" s="215"/>
      <c r="L19" s="215"/>
      <c r="M19" s="215"/>
      <c r="N19" s="215"/>
    </row>
    <row r="20" spans="7:14" ht="15.4" customHeight="1" x14ac:dyDescent="0.2">
      <c r="G20" s="4"/>
      <c r="H20" s="218" t="s">
        <v>243</v>
      </c>
      <c r="I20" s="215"/>
      <c r="J20" s="215"/>
      <c r="K20" s="215"/>
      <c r="L20" s="215"/>
      <c r="M20" s="215"/>
      <c r="N20" s="215"/>
    </row>
    <row r="21" spans="7:14" ht="15.4" customHeight="1" x14ac:dyDescent="0.2">
      <c r="G21" s="4"/>
      <c r="H21" s="222" t="s">
        <v>244</v>
      </c>
      <c r="I21" s="215"/>
      <c r="J21" s="215"/>
      <c r="K21" s="215"/>
      <c r="L21" s="215"/>
      <c r="M21" s="215"/>
      <c r="N21" s="215"/>
    </row>
    <row r="22" spans="7:14" ht="15.4" customHeight="1" x14ac:dyDescent="0.2">
      <c r="G22" s="4"/>
      <c r="H22" s="4"/>
      <c r="I22" s="215"/>
      <c r="J22" s="215"/>
      <c r="K22" s="215"/>
      <c r="L22" s="215"/>
      <c r="M22" s="215"/>
      <c r="N22" s="215"/>
    </row>
    <row r="23" spans="7:14" ht="15.4" customHeight="1" x14ac:dyDescent="0.2">
      <c r="G23" s="4"/>
      <c r="H23" s="64" t="s">
        <v>245</v>
      </c>
      <c r="I23" s="215"/>
      <c r="J23" s="215"/>
      <c r="K23" s="215"/>
      <c r="L23" s="215"/>
      <c r="M23" s="215"/>
      <c r="N23" s="215"/>
    </row>
    <row r="24" spans="7:14" ht="15.4" customHeight="1" x14ac:dyDescent="0.2">
      <c r="G24" s="4"/>
      <c r="H24" s="218" t="s">
        <v>246</v>
      </c>
      <c r="I24" s="215"/>
      <c r="J24" s="215"/>
      <c r="K24" s="215"/>
      <c r="L24" s="215"/>
      <c r="M24" s="215"/>
      <c r="N24" s="215"/>
    </row>
    <row r="25" spans="7:14" ht="15.4" customHeight="1" x14ac:dyDescent="0.2">
      <c r="G25" s="4"/>
      <c r="H25" s="218" t="s">
        <v>247</v>
      </c>
      <c r="I25" s="215"/>
      <c r="J25" s="215"/>
      <c r="K25" s="215"/>
      <c r="L25" s="215"/>
      <c r="M25" s="215"/>
      <c r="N25" s="215"/>
    </row>
    <row r="26" spans="7:14" ht="15.4" customHeight="1" x14ac:dyDescent="0.2">
      <c r="G26" s="4"/>
      <c r="H26" s="218" t="s">
        <v>248</v>
      </c>
      <c r="I26" s="215"/>
      <c r="J26" s="215"/>
      <c r="K26" s="215"/>
      <c r="L26" s="215"/>
      <c r="M26" s="215"/>
      <c r="N26" s="215"/>
    </row>
    <row r="27" spans="7:14" ht="15.4" customHeight="1" x14ac:dyDescent="0.2">
      <c r="G27" s="4"/>
      <c r="H27" s="218"/>
      <c r="I27" s="215"/>
      <c r="J27" s="215"/>
      <c r="K27" s="215"/>
      <c r="L27" s="215"/>
      <c r="M27" s="215"/>
      <c r="N27" s="215"/>
    </row>
    <row r="28" spans="7:14" ht="15.4" customHeight="1" x14ac:dyDescent="0.2">
      <c r="G28" s="4"/>
      <c r="H28" s="218"/>
      <c r="I28" s="215"/>
      <c r="J28" s="215"/>
      <c r="K28" s="215"/>
      <c r="L28" s="215"/>
      <c r="M28" s="215"/>
      <c r="N28" s="215"/>
    </row>
    <row r="29" spans="7:14" ht="15.4" customHeight="1" x14ac:dyDescent="0.25">
      <c r="G29" s="4"/>
      <c r="H29" s="220" t="s">
        <v>249</v>
      </c>
      <c r="I29" s="215"/>
      <c r="J29" s="215"/>
      <c r="K29" s="215"/>
      <c r="L29" s="215"/>
      <c r="M29" s="215"/>
      <c r="N29" s="215"/>
    </row>
    <row r="30" spans="7:14" ht="15.4" customHeight="1" x14ac:dyDescent="0.2">
      <c r="G30" s="4"/>
      <c r="H30" s="222"/>
      <c r="I30" s="215"/>
      <c r="J30" s="215"/>
      <c r="K30" s="215"/>
      <c r="L30" s="215"/>
      <c r="M30" s="215"/>
      <c r="N30" s="215"/>
    </row>
    <row r="31" spans="7:14" ht="15.4" customHeight="1" x14ac:dyDescent="0.2">
      <c r="G31" s="4"/>
      <c r="H31" s="222" t="s">
        <v>250</v>
      </c>
      <c r="I31" s="215"/>
      <c r="J31" s="215"/>
      <c r="K31" s="215"/>
      <c r="L31" s="215"/>
      <c r="M31" s="215"/>
      <c r="N31" s="215"/>
    </row>
    <row r="32" spans="7:14" ht="15.4" customHeight="1" x14ac:dyDescent="0.2">
      <c r="G32" s="4"/>
      <c r="H32" s="222" t="s">
        <v>251</v>
      </c>
      <c r="I32" s="215"/>
      <c r="J32" s="215"/>
      <c r="K32" s="215"/>
      <c r="L32" s="215"/>
      <c r="M32" s="215"/>
      <c r="N32" s="215"/>
    </row>
    <row r="33" spans="7:14" ht="15.4" customHeight="1" x14ac:dyDescent="0.2">
      <c r="G33" s="4"/>
      <c r="H33" s="222" t="s">
        <v>252</v>
      </c>
      <c r="I33" s="215"/>
      <c r="J33" s="215"/>
      <c r="K33" s="215"/>
      <c r="L33" s="215"/>
      <c r="M33" s="215"/>
      <c r="N33" s="215"/>
    </row>
    <row r="34" spans="7:14" ht="15.4" customHeight="1" x14ac:dyDescent="0.2">
      <c r="G34" s="4"/>
      <c r="H34" s="222" t="s">
        <v>253</v>
      </c>
      <c r="I34" s="215"/>
      <c r="J34" s="215"/>
      <c r="K34" s="215"/>
      <c r="L34" s="215"/>
      <c r="M34" s="215"/>
      <c r="N34" s="215"/>
    </row>
    <row r="35" spans="7:14" ht="15.4" customHeight="1" x14ac:dyDescent="0.2">
      <c r="G35" s="4"/>
      <c r="H35" s="222" t="s">
        <v>254</v>
      </c>
      <c r="I35" s="215"/>
      <c r="J35" s="215"/>
      <c r="K35" s="215"/>
      <c r="L35" s="215"/>
      <c r="M35" s="215"/>
      <c r="N35" s="215"/>
    </row>
    <row r="36" spans="7:14" ht="15.4" customHeight="1" x14ac:dyDescent="0.2">
      <c r="G36" s="4"/>
      <c r="H36" s="222"/>
      <c r="I36" s="215"/>
      <c r="J36" s="215"/>
      <c r="K36" s="215"/>
      <c r="L36" s="215"/>
      <c r="M36" s="215"/>
      <c r="N36" s="215"/>
    </row>
    <row r="37" spans="7:14" ht="15.4" customHeight="1" x14ac:dyDescent="0.2">
      <c r="G37" s="4"/>
      <c r="H37" s="222"/>
      <c r="I37" s="215"/>
      <c r="J37" s="215"/>
      <c r="K37" s="215"/>
      <c r="L37" s="215"/>
      <c r="M37" s="215"/>
      <c r="N37" s="215"/>
    </row>
    <row r="38" spans="7:14" ht="15.4" customHeight="1" x14ac:dyDescent="0.25">
      <c r="G38" s="4"/>
      <c r="H38" s="223" t="s">
        <v>255</v>
      </c>
      <c r="I38" s="215"/>
      <c r="J38" s="215"/>
      <c r="K38" s="215"/>
      <c r="L38" s="215"/>
      <c r="M38" s="215"/>
      <c r="N38" s="215"/>
    </row>
    <row r="39" spans="7:14" ht="15.4" customHeight="1" x14ac:dyDescent="0.2">
      <c r="G39" s="4"/>
      <c r="H39" s="222"/>
      <c r="I39" s="215"/>
      <c r="J39" s="215"/>
      <c r="K39" s="215"/>
      <c r="L39" s="215"/>
      <c r="M39" s="215"/>
      <c r="N39" s="215"/>
    </row>
    <row r="40" spans="7:14" ht="15.4" customHeight="1" x14ac:dyDescent="0.2">
      <c r="G40" s="4"/>
      <c r="H40" s="222" t="s">
        <v>256</v>
      </c>
      <c r="I40" s="215"/>
      <c r="J40" s="215"/>
      <c r="K40" s="215"/>
      <c r="L40" s="215"/>
      <c r="M40" s="215"/>
      <c r="N40" s="215"/>
    </row>
    <row r="41" spans="7:14" ht="15.4" customHeight="1" x14ac:dyDescent="0.2">
      <c r="G41" s="4"/>
      <c r="H41" s="222" t="s">
        <v>257</v>
      </c>
      <c r="I41" s="215"/>
      <c r="J41" s="215"/>
      <c r="K41" s="215"/>
      <c r="L41" s="215"/>
      <c r="M41" s="215"/>
      <c r="N41" s="215"/>
    </row>
    <row r="42" spans="7:14" ht="15.4" customHeight="1" x14ac:dyDescent="0.2">
      <c r="G42" s="4"/>
      <c r="H42" s="222" t="s">
        <v>258</v>
      </c>
      <c r="I42" s="215"/>
      <c r="J42" s="215"/>
      <c r="K42" s="215"/>
      <c r="L42" s="215"/>
      <c r="M42" s="215"/>
      <c r="N42" s="215"/>
    </row>
    <row r="43" spans="7:14" ht="15.4" customHeight="1" x14ac:dyDescent="0.2">
      <c r="G43" s="4"/>
      <c r="H43" s="222"/>
      <c r="I43" s="215"/>
      <c r="J43" s="215"/>
      <c r="K43" s="215"/>
      <c r="L43" s="215"/>
      <c r="M43" s="215"/>
      <c r="N43" s="215"/>
    </row>
    <row r="44" spans="7:14" ht="15.4" customHeight="1" x14ac:dyDescent="0.2">
      <c r="G44" s="4"/>
      <c r="H44" s="222"/>
      <c r="I44" s="215"/>
      <c r="J44" s="215"/>
      <c r="K44" s="215"/>
      <c r="L44" s="215"/>
      <c r="M44" s="215"/>
      <c r="N44" s="215"/>
    </row>
    <row r="45" spans="7:14" ht="15.4" customHeight="1" x14ac:dyDescent="0.25">
      <c r="G45" s="4"/>
      <c r="H45" s="224" t="s">
        <v>259</v>
      </c>
      <c r="I45" s="215"/>
      <c r="J45" s="215"/>
      <c r="K45" s="215"/>
      <c r="L45" s="215"/>
      <c r="M45" s="215"/>
      <c r="N45" s="215"/>
    </row>
    <row r="46" spans="7:14" ht="15.4" customHeight="1" x14ac:dyDescent="0.2">
      <c r="G46" s="4"/>
      <c r="H46" s="4"/>
      <c r="I46" s="215"/>
      <c r="J46" s="215"/>
      <c r="K46" s="215"/>
      <c r="L46" s="215"/>
      <c r="M46" s="215"/>
      <c r="N46" s="215"/>
    </row>
    <row r="47" spans="7:14" ht="15.4" customHeight="1" x14ac:dyDescent="0.2">
      <c r="G47" s="4"/>
      <c r="H47" s="221" t="s">
        <v>260</v>
      </c>
      <c r="I47" s="215"/>
      <c r="J47" s="215"/>
      <c r="K47" s="215"/>
      <c r="L47" s="215"/>
      <c r="M47" s="215"/>
      <c r="N47" s="215"/>
    </row>
    <row r="48" spans="7:14" ht="15.4" customHeight="1" x14ac:dyDescent="0.2">
      <c r="G48" s="4"/>
      <c r="H48" s="221" t="s">
        <v>261</v>
      </c>
      <c r="I48" s="215"/>
      <c r="J48" s="215"/>
      <c r="K48" s="215"/>
      <c r="L48" s="215"/>
      <c r="M48" s="215"/>
      <c r="N48" s="215"/>
    </row>
    <row r="49" spans="7:14" ht="15.4" customHeight="1" x14ac:dyDescent="0.2">
      <c r="G49" s="4"/>
      <c r="H49" s="221" t="s">
        <v>262</v>
      </c>
      <c r="I49" s="215"/>
      <c r="J49" s="215"/>
      <c r="K49" s="215"/>
      <c r="L49" s="215"/>
      <c r="M49" s="215"/>
      <c r="N49" s="215"/>
    </row>
    <row r="50" spans="7:14" ht="15.4" customHeight="1" x14ac:dyDescent="0.2">
      <c r="G50" s="4"/>
      <c r="H50" s="221" t="s">
        <v>263</v>
      </c>
      <c r="I50" s="215"/>
      <c r="J50" s="215"/>
      <c r="K50" s="215"/>
      <c r="L50" s="215"/>
      <c r="M50" s="215"/>
      <c r="N50" s="215"/>
    </row>
    <row r="51" spans="7:14" ht="15.4" customHeight="1" x14ac:dyDescent="0.2">
      <c r="G51" s="4"/>
      <c r="H51" s="221" t="s">
        <v>264</v>
      </c>
      <c r="I51" s="215"/>
      <c r="J51" s="215"/>
      <c r="K51" s="215"/>
      <c r="L51" s="215"/>
      <c r="M51" s="215"/>
      <c r="N51" s="215"/>
    </row>
    <row r="52" spans="7:14" ht="15.4" customHeight="1" x14ac:dyDescent="0.2">
      <c r="G52" s="4"/>
      <c r="H52" s="221" t="s">
        <v>265</v>
      </c>
      <c r="I52" s="215"/>
      <c r="J52" s="215"/>
      <c r="K52" s="215"/>
      <c r="L52" s="215"/>
      <c r="M52" s="215"/>
      <c r="N52" s="215"/>
    </row>
    <row r="53" spans="7:14" ht="15.4" customHeight="1" x14ac:dyDescent="0.2">
      <c r="G53" s="4"/>
      <c r="H53" s="218"/>
      <c r="I53" s="215"/>
      <c r="J53" s="215"/>
      <c r="K53" s="215"/>
      <c r="L53" s="215"/>
      <c r="M53" s="215"/>
      <c r="N53" s="215"/>
    </row>
    <row r="54" spans="7:14" ht="15.4" customHeight="1" x14ac:dyDescent="0.2">
      <c r="G54" s="4"/>
      <c r="H54" s="221" t="s">
        <v>266</v>
      </c>
      <c r="I54" s="215"/>
      <c r="K54" s="215"/>
      <c r="L54" s="215"/>
      <c r="M54" s="215"/>
      <c r="N54" s="215"/>
    </row>
    <row r="55" spans="7:14" ht="15.4" customHeight="1" x14ac:dyDescent="0.2">
      <c r="G55" s="4"/>
      <c r="H55" s="221" t="s">
        <v>267</v>
      </c>
      <c r="I55" s="215"/>
      <c r="J55" s="215"/>
      <c r="K55" s="215"/>
      <c r="L55" s="215"/>
      <c r="M55" s="215"/>
      <c r="N55" s="215"/>
    </row>
    <row r="56" spans="7:14" ht="15.4" customHeight="1" x14ac:dyDescent="0.2">
      <c r="G56" s="4"/>
      <c r="H56" s="221"/>
      <c r="I56" s="215"/>
      <c r="J56" s="215"/>
      <c r="K56" s="215"/>
      <c r="L56" s="215"/>
      <c r="M56" s="215"/>
      <c r="N56" s="215"/>
    </row>
    <row r="57" spans="7:14" ht="15.4" customHeight="1" x14ac:dyDescent="0.25">
      <c r="G57" s="4"/>
      <c r="H57" s="216" t="s">
        <v>268</v>
      </c>
      <c r="I57" s="215"/>
      <c r="J57" s="215"/>
      <c r="K57" s="215"/>
      <c r="L57" s="215"/>
      <c r="M57" s="215"/>
      <c r="N57" s="215"/>
    </row>
    <row r="58" spans="7:14" ht="15.4" customHeight="1" x14ac:dyDescent="0.25">
      <c r="G58" s="4"/>
      <c r="H58" s="216"/>
      <c r="I58" s="215"/>
      <c r="J58" s="215"/>
      <c r="K58" s="215"/>
      <c r="L58" s="215"/>
      <c r="M58" s="215"/>
      <c r="N58" s="215"/>
    </row>
    <row r="59" spans="7:14" ht="15.4" customHeight="1" x14ac:dyDescent="0.25">
      <c r="G59" s="4"/>
      <c r="H59" s="216"/>
      <c r="I59" s="215"/>
      <c r="J59" s="215"/>
      <c r="K59" s="215"/>
      <c r="L59" s="215"/>
      <c r="M59" s="215"/>
      <c r="N59" s="215"/>
    </row>
    <row r="60" spans="7:14" ht="15.4" customHeight="1" x14ac:dyDescent="0.2">
      <c r="G60" s="4"/>
      <c r="H60" s="221" t="s">
        <v>269</v>
      </c>
      <c r="I60" s="215"/>
      <c r="J60" s="215"/>
      <c r="K60" s="215"/>
      <c r="L60" s="215"/>
      <c r="M60" s="215"/>
      <c r="N60" s="215"/>
    </row>
    <row r="61" spans="7:14" ht="15.4" customHeight="1" x14ac:dyDescent="0.2">
      <c r="G61" s="4"/>
      <c r="H61" s="221" t="s">
        <v>270</v>
      </c>
      <c r="I61" s="215"/>
      <c r="J61" s="215"/>
      <c r="K61" s="215"/>
      <c r="L61" s="215"/>
      <c r="M61" s="215"/>
      <c r="N61" s="215"/>
    </row>
    <row r="62" spans="7:14" ht="15.4" customHeight="1" x14ac:dyDescent="0.2">
      <c r="G62" s="4"/>
      <c r="H62" s="218"/>
      <c r="I62" s="215"/>
      <c r="J62" s="215"/>
      <c r="K62" s="215"/>
      <c r="L62" s="215"/>
      <c r="M62" s="215"/>
      <c r="N62" s="215"/>
    </row>
  </sheetData>
  <sheetProtection password="EB53" sheet="1" objects="1" scenarios="1"/>
  <hyperlinks>
    <hyperlink ref="H6" r:id="rId1" xr:uid="{00000000-0004-0000-1300-000000000000}"/>
  </hyperlinks>
  <printOptions horizontalCentered="1"/>
  <pageMargins left="0" right="0.118055555555556" top="0.196527777777778" bottom="0.196527777777778" header="0.51180555555555496" footer="0.51180555555555496"/>
  <pageSetup paperSize="0" scale="0" orientation="portrait" usePrinterDefaults="0" useFirstPageNumber="1" horizontalDpi="0" verticalDpi="0" copies="0"/>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CC231"/>
  <sheetViews>
    <sheetView showGridLines="0" showRowColHeaders="0" tabSelected="1" zoomScaleNormal="100" workbookViewId="0">
      <selection activeCell="AB31" sqref="AB31"/>
    </sheetView>
  </sheetViews>
  <sheetFormatPr baseColWidth="10" defaultColWidth="9.140625" defaultRowHeight="12.75" x14ac:dyDescent="0.2"/>
  <cols>
    <col min="1" max="1" width="4.85546875" customWidth="1"/>
    <col min="2" max="2" width="3.28515625"/>
    <col min="3" max="3" width="7.42578125"/>
    <col min="4" max="4" width="5.7109375"/>
    <col min="5" max="5" width="25.28515625"/>
    <col min="6" max="6" width="12.5703125"/>
    <col min="7" max="7" width="12.42578125"/>
    <col min="8" max="8" width="8.140625"/>
    <col min="9" max="9" width="10"/>
    <col min="10" max="10" width="10.28515625"/>
    <col min="11" max="11" width="7"/>
    <col min="12" max="12" width="7.140625"/>
    <col min="13" max="13" width="7"/>
    <col min="14" max="14" width="7.140625"/>
    <col min="15" max="15" width="7"/>
    <col min="16" max="16" width="6.7109375"/>
    <col min="17" max="17" width="6.28515625"/>
    <col min="18" max="18" width="5.5703125"/>
    <col min="19" max="19" width="7.140625"/>
    <col min="20" max="20" width="2.5703125"/>
    <col min="21" max="21" width="1.42578125"/>
    <col min="22" max="22" width="2.5703125"/>
    <col min="23" max="23" width="6.28515625"/>
    <col min="24" max="24" width="18.42578125"/>
    <col min="25" max="25" width="7.7109375"/>
    <col min="26" max="26" width="24.28515625"/>
    <col min="27" max="27" width="8.42578125"/>
    <col min="28" max="28" width="38.7109375"/>
    <col min="29" max="29" width="19.140625"/>
    <col min="30" max="30" width="6.7109375"/>
    <col min="31" max="31" width="24.28515625"/>
    <col min="32" max="32" width="3.7109375"/>
    <col min="33" max="54" width="0" hidden="1"/>
    <col min="55" max="1025" width="11.7109375"/>
  </cols>
  <sheetData>
    <row r="1" spans="2:50" ht="24.75" customHeight="1" x14ac:dyDescent="0.2"/>
    <row r="2" spans="2:50" ht="15.75" customHeight="1" x14ac:dyDescent="0.2">
      <c r="B2" s="225"/>
      <c r="C2" s="226"/>
      <c r="D2" s="226"/>
      <c r="E2" s="227"/>
      <c r="F2" s="227"/>
      <c r="G2" s="227"/>
      <c r="H2" s="227"/>
      <c r="I2" s="226"/>
      <c r="J2" s="227"/>
      <c r="K2" s="227"/>
      <c r="L2" s="227"/>
      <c r="M2" s="227"/>
      <c r="N2" s="227"/>
      <c r="O2" s="227"/>
      <c r="P2" s="227"/>
      <c r="Q2" s="227"/>
      <c r="R2" s="227"/>
      <c r="S2" s="227"/>
      <c r="T2" s="228"/>
      <c r="U2" s="173"/>
      <c r="V2" s="108"/>
      <c r="W2" s="109"/>
      <c r="X2" s="109"/>
      <c r="Y2" s="109"/>
      <c r="Z2" s="109"/>
      <c r="AA2" s="109"/>
      <c r="AB2" s="109"/>
      <c r="AC2" s="109"/>
      <c r="AD2" s="109"/>
      <c r="AE2" s="132"/>
      <c r="AF2" s="362"/>
    </row>
    <row r="3" spans="2:50" ht="20.25" x14ac:dyDescent="0.3">
      <c r="B3" s="229"/>
      <c r="C3" s="341" t="s">
        <v>271</v>
      </c>
      <c r="D3" s="341"/>
      <c r="E3" s="341"/>
      <c r="F3" s="341"/>
      <c r="G3" s="341"/>
      <c r="H3" s="113"/>
      <c r="I3" s="349" t="s">
        <v>272</v>
      </c>
      <c r="J3" s="349"/>
      <c r="K3" s="349"/>
      <c r="L3" s="349"/>
      <c r="M3" s="350">
        <v>2018</v>
      </c>
      <c r="N3" s="350"/>
      <c r="O3" s="230" t="s">
        <v>273</v>
      </c>
      <c r="P3" s="231"/>
      <c r="Q3" s="231"/>
      <c r="R3" s="232"/>
      <c r="S3" s="232"/>
      <c r="T3" s="233"/>
      <c r="U3" s="173"/>
      <c r="V3" s="5"/>
      <c r="W3" s="341" t="s">
        <v>274</v>
      </c>
      <c r="X3" s="341"/>
      <c r="Y3" s="341"/>
      <c r="Z3" s="341"/>
      <c r="AA3" s="341"/>
      <c r="AB3" s="111"/>
      <c r="AC3" s="112">
        <f>M3</f>
        <v>2018</v>
      </c>
      <c r="AD3" s="111"/>
      <c r="AE3" s="234"/>
      <c r="AF3" s="362"/>
    </row>
    <row r="4" spans="2:50" ht="17.850000000000001" customHeight="1" x14ac:dyDescent="0.3">
      <c r="B4" s="229"/>
      <c r="C4" s="235" t="str">
        <f>IF(G179&gt;0,E180,IF(K179&gt;0,E184,""))</f>
        <v/>
      </c>
      <c r="D4" s="4"/>
      <c r="E4" s="61"/>
      <c r="F4" s="4"/>
      <c r="G4" s="4"/>
      <c r="H4" s="236"/>
      <c r="I4" s="4"/>
      <c r="J4" s="61"/>
      <c r="K4" s="61"/>
      <c r="L4" s="61"/>
      <c r="M4" s="4"/>
      <c r="N4" s="237"/>
      <c r="O4" s="4"/>
      <c r="P4" s="4"/>
      <c r="Q4" s="4"/>
      <c r="R4" s="61"/>
      <c r="S4" s="61"/>
      <c r="T4" s="233"/>
      <c r="U4" s="173"/>
      <c r="V4" s="30"/>
      <c r="W4" s="115"/>
      <c r="X4" s="61"/>
      <c r="Y4" s="61"/>
      <c r="Z4" s="4"/>
      <c r="AA4" s="4"/>
      <c r="AB4" s="61"/>
      <c r="AC4" s="238"/>
      <c r="AD4" s="61"/>
      <c r="AE4" s="239"/>
      <c r="AF4" s="362"/>
    </row>
    <row r="5" spans="2:50" ht="17.100000000000001" customHeight="1" x14ac:dyDescent="0.3">
      <c r="B5" s="229"/>
      <c r="C5" s="235" t="str">
        <f>IF(G180&gt;0,E181,IF(K180&gt;0,E185,""))</f>
        <v/>
      </c>
      <c r="D5" s="4"/>
      <c r="E5" s="4"/>
      <c r="F5" s="4"/>
      <c r="G5" s="4"/>
      <c r="H5" s="4"/>
      <c r="I5" s="4"/>
      <c r="J5" s="6"/>
      <c r="K5" s="6"/>
      <c r="L5" s="6"/>
      <c r="M5" s="4"/>
      <c r="N5" s="4"/>
      <c r="O5" s="4"/>
      <c r="P5" s="4"/>
      <c r="Q5" s="4"/>
      <c r="R5" s="61"/>
      <c r="S5" s="240"/>
      <c r="T5" s="233"/>
      <c r="U5" s="173"/>
      <c r="V5" s="5"/>
      <c r="W5" s="6"/>
      <c r="X5" s="6"/>
      <c r="Y5" s="6"/>
      <c r="Z5" s="115"/>
      <c r="AA5" s="4"/>
      <c r="AB5" s="6"/>
      <c r="AC5" s="6"/>
      <c r="AD5" s="6"/>
      <c r="AE5" s="133"/>
      <c r="AF5" s="362"/>
    </row>
    <row r="6" spans="2:50" ht="17.100000000000001" customHeight="1" x14ac:dyDescent="0.3">
      <c r="B6" s="229"/>
      <c r="C6" s="241"/>
      <c r="D6" s="115"/>
      <c r="E6" s="6"/>
      <c r="F6" s="4"/>
      <c r="G6" s="4"/>
      <c r="H6" s="242"/>
      <c r="I6" s="243" t="s">
        <v>275</v>
      </c>
      <c r="J6" s="244"/>
      <c r="K6" s="245" t="s">
        <v>276</v>
      </c>
      <c r="L6" s="246"/>
      <c r="M6" s="245" t="s">
        <v>277</v>
      </c>
      <c r="N6" s="247"/>
      <c r="O6" s="4"/>
      <c r="P6" s="4"/>
      <c r="Q6" s="4"/>
      <c r="R6" s="61"/>
      <c r="S6" s="240"/>
      <c r="T6" s="233"/>
      <c r="U6" s="173"/>
      <c r="V6" s="5"/>
      <c r="W6" s="6"/>
      <c r="X6" s="6"/>
      <c r="Y6" s="6"/>
      <c r="Z6" s="115"/>
      <c r="AA6" s="248" t="s">
        <v>278</v>
      </c>
      <c r="AB6" s="6"/>
      <c r="AC6" s="4"/>
      <c r="AD6" s="4"/>
      <c r="AE6" s="146"/>
      <c r="AF6" s="362"/>
    </row>
    <row r="7" spans="2:50" ht="17.100000000000001" customHeight="1" x14ac:dyDescent="0.25">
      <c r="B7" s="229"/>
      <c r="C7" s="249" t="s">
        <v>39</v>
      </c>
      <c r="D7" s="249" t="s">
        <v>279</v>
      </c>
      <c r="E7" s="6"/>
      <c r="F7" s="250" t="s">
        <v>280</v>
      </c>
      <c r="G7" s="250" t="s">
        <v>281</v>
      </c>
      <c r="H7" s="250" t="s">
        <v>282</v>
      </c>
      <c r="I7" s="251" t="s">
        <v>283</v>
      </c>
      <c r="J7" s="252"/>
      <c r="K7" s="253" t="s">
        <v>284</v>
      </c>
      <c r="L7" s="254"/>
      <c r="M7" s="253" t="s">
        <v>284</v>
      </c>
      <c r="N7" s="255"/>
      <c r="O7" s="116" t="s">
        <v>285</v>
      </c>
      <c r="P7" s="256"/>
      <c r="Q7" s="257" t="s">
        <v>286</v>
      </c>
      <c r="R7" s="258"/>
      <c r="S7" s="259" t="s">
        <v>287</v>
      </c>
      <c r="T7" s="351" t="s">
        <v>288</v>
      </c>
      <c r="U7" s="173"/>
      <c r="V7" s="5"/>
      <c r="W7" s="260" t="s">
        <v>279</v>
      </c>
      <c r="X7" s="116" t="s">
        <v>289</v>
      </c>
      <c r="Y7" s="256"/>
      <c r="Z7" s="261"/>
      <c r="AA7" s="262" t="s">
        <v>282</v>
      </c>
      <c r="AB7" s="263" t="s">
        <v>290</v>
      </c>
      <c r="AC7" s="135"/>
      <c r="AD7" s="135"/>
      <c r="AE7" s="264"/>
      <c r="AF7" s="362"/>
    </row>
    <row r="8" spans="2:50" ht="17.100000000000001" customHeight="1" x14ac:dyDescent="0.25">
      <c r="B8" s="229"/>
      <c r="C8" s="265" t="s">
        <v>291</v>
      </c>
      <c r="D8" s="265" t="s">
        <v>291</v>
      </c>
      <c r="E8" s="2" t="s">
        <v>6</v>
      </c>
      <c r="F8" s="266" t="s">
        <v>292</v>
      </c>
      <c r="G8" s="266" t="s">
        <v>292</v>
      </c>
      <c r="H8" s="266" t="s">
        <v>293</v>
      </c>
      <c r="I8" s="266" t="s">
        <v>294</v>
      </c>
      <c r="J8" s="266" t="s">
        <v>295</v>
      </c>
      <c r="K8" s="266" t="s">
        <v>296</v>
      </c>
      <c r="L8" s="252" t="s">
        <v>297</v>
      </c>
      <c r="M8" s="267" t="s">
        <v>296</v>
      </c>
      <c r="N8" s="252" t="s">
        <v>297</v>
      </c>
      <c r="O8" s="2" t="s">
        <v>298</v>
      </c>
      <c r="P8" s="244" t="s">
        <v>299</v>
      </c>
      <c r="Q8" s="2" t="s">
        <v>300</v>
      </c>
      <c r="R8" s="2" t="s">
        <v>301</v>
      </c>
      <c r="S8" s="268" t="s">
        <v>302</v>
      </c>
      <c r="T8" s="351"/>
      <c r="U8" s="173"/>
      <c r="V8" s="5"/>
      <c r="W8" s="265" t="s">
        <v>303</v>
      </c>
      <c r="X8" s="266" t="s">
        <v>304</v>
      </c>
      <c r="Y8" s="266" t="s">
        <v>305</v>
      </c>
      <c r="Z8" s="265" t="s">
        <v>306</v>
      </c>
      <c r="AA8" s="265" t="s">
        <v>279</v>
      </c>
      <c r="AB8" s="265" t="s">
        <v>307</v>
      </c>
      <c r="AC8" s="266" t="s">
        <v>304</v>
      </c>
      <c r="AD8" s="252" t="s">
        <v>305</v>
      </c>
      <c r="AE8" s="269" t="s">
        <v>308</v>
      </c>
      <c r="AF8" s="362"/>
    </row>
    <row r="9" spans="2:50" ht="17.100000000000001" customHeight="1" x14ac:dyDescent="0.25">
      <c r="B9" s="229"/>
      <c r="C9" s="270">
        <v>1</v>
      </c>
      <c r="D9" s="271">
        <v>1</v>
      </c>
      <c r="E9" s="272" t="s">
        <v>309</v>
      </c>
      <c r="F9" s="352">
        <v>41852</v>
      </c>
      <c r="G9" s="273"/>
      <c r="H9" s="274">
        <v>93</v>
      </c>
      <c r="I9" s="275">
        <v>470</v>
      </c>
      <c r="J9" s="275">
        <v>80</v>
      </c>
      <c r="K9" s="276"/>
      <c r="L9" s="277">
        <f>IF(K9&lt;&gt;"","",IF(Zählerstände!K7="","",Zählerstände!K7))</f>
        <v>137</v>
      </c>
      <c r="M9" s="278"/>
      <c r="N9" s="277">
        <f>IF(M9&lt;&gt;"","",IF(Zählerstände!L7&lt;&gt;"",Zählerstände!L7,L9))</f>
        <v>137</v>
      </c>
      <c r="O9" s="279"/>
      <c r="P9" s="279">
        <v>1</v>
      </c>
      <c r="Q9" s="279"/>
      <c r="R9" s="279">
        <v>0.25</v>
      </c>
      <c r="S9" s="280"/>
      <c r="T9" s="351"/>
      <c r="U9" s="173"/>
      <c r="V9" s="5"/>
      <c r="W9" s="281">
        <v>1</v>
      </c>
      <c r="X9" s="282" t="s">
        <v>310</v>
      </c>
      <c r="Y9" s="282" t="s">
        <v>311</v>
      </c>
      <c r="Z9" s="283" t="s">
        <v>312</v>
      </c>
      <c r="AA9" s="284">
        <v>366</v>
      </c>
      <c r="AB9" s="285" t="s">
        <v>313</v>
      </c>
      <c r="AC9" s="286" t="s">
        <v>310</v>
      </c>
      <c r="AD9" s="287">
        <v>12345</v>
      </c>
      <c r="AE9" s="288" t="s">
        <v>312</v>
      </c>
      <c r="AF9" s="362"/>
      <c r="AK9">
        <f>IF(I9="",0,IF(Übersicht!I8="",0,I9/30*Übersicht!I8))</f>
        <v>5718.333333333333</v>
      </c>
      <c r="AL9">
        <f>IF(J9="",0,IF(Übersicht!I8="",0,J9/30*Übersicht!I8))</f>
        <v>973.33333333333326</v>
      </c>
      <c r="AS9" s="43">
        <f t="shared" ref="AS9:AS28" si="0">IF(K9&lt;&gt;"",1,0)</f>
        <v>0</v>
      </c>
      <c r="AT9" s="43">
        <f t="shared" ref="AT9:AT28" si="1">IF(L9&lt;&gt;"",1,0)</f>
        <v>1</v>
      </c>
      <c r="AU9" s="43">
        <f t="shared" ref="AU9:AU28" si="2">IF(M9&lt;&gt;"",1,0)</f>
        <v>0</v>
      </c>
      <c r="AV9" s="43">
        <f t="shared" ref="AV9:AV28" si="3">IF(N9&lt;&gt;"",1,0)</f>
        <v>1</v>
      </c>
      <c r="AW9" s="43">
        <f t="shared" ref="AW9:AW28" si="4">IF((AS9+AT9)&gt;1,1,0)</f>
        <v>0</v>
      </c>
      <c r="AX9" s="43">
        <f t="shared" ref="AX9:AX28" si="5">IF((AV9+AU9)&gt;1,1,0)</f>
        <v>0</v>
      </c>
    </row>
    <row r="10" spans="2:50" ht="17.100000000000001" customHeight="1" x14ac:dyDescent="0.25">
      <c r="B10" s="229"/>
      <c r="C10" s="270">
        <v>2</v>
      </c>
      <c r="D10" s="271">
        <v>1</v>
      </c>
      <c r="E10" s="272" t="s">
        <v>314</v>
      </c>
      <c r="F10" s="352">
        <v>43101</v>
      </c>
      <c r="G10" s="273"/>
      <c r="H10" s="274">
        <v>93</v>
      </c>
      <c r="I10" s="275">
        <v>470</v>
      </c>
      <c r="J10" s="275">
        <v>80</v>
      </c>
      <c r="K10" s="276"/>
      <c r="L10" s="277" t="str">
        <f>IF(K10&lt;&gt;"","",IF(Zählerstände!K8="","",Zählerstände!K8))</f>
        <v/>
      </c>
      <c r="M10" s="278"/>
      <c r="N10" s="277" t="str">
        <f>IF(M10&lt;&gt;"","",IF(Zählerstände!L8&lt;&gt;"",Zählerstände!L8,L10))</f>
        <v/>
      </c>
      <c r="O10" s="279"/>
      <c r="P10" s="279"/>
      <c r="Q10" s="279"/>
      <c r="R10" s="279"/>
      <c r="S10" s="280"/>
      <c r="T10" s="351"/>
      <c r="U10" s="173"/>
      <c r="V10" s="5"/>
      <c r="W10" s="270">
        <v>2</v>
      </c>
      <c r="X10" s="289"/>
      <c r="Y10" s="289"/>
      <c r="Z10" s="290"/>
      <c r="AA10" s="291"/>
      <c r="AB10" s="285"/>
      <c r="AC10" s="289"/>
      <c r="AD10" s="292"/>
      <c r="AE10" s="293"/>
      <c r="AF10" s="362"/>
      <c r="AK10">
        <f>IF(I10="",0,IF(Übersicht!I9="",0,I10/30*Übersicht!I9))</f>
        <v>5718.333333333333</v>
      </c>
      <c r="AL10">
        <f>IF(J10="",0,IF(Übersicht!I9="",0,J10/30*Übersicht!I9))</f>
        <v>973.33333333333326</v>
      </c>
      <c r="AS10" s="43">
        <f t="shared" si="0"/>
        <v>0</v>
      </c>
      <c r="AT10" s="43">
        <f t="shared" si="1"/>
        <v>0</v>
      </c>
      <c r="AU10" s="43">
        <f t="shared" si="2"/>
        <v>0</v>
      </c>
      <c r="AV10" s="43">
        <f t="shared" si="3"/>
        <v>0</v>
      </c>
      <c r="AW10" s="43">
        <f t="shared" si="4"/>
        <v>0</v>
      </c>
      <c r="AX10" s="43">
        <f t="shared" si="5"/>
        <v>0</v>
      </c>
    </row>
    <row r="11" spans="2:50" ht="17.100000000000001" customHeight="1" x14ac:dyDescent="0.25">
      <c r="B11" s="229"/>
      <c r="C11" s="270">
        <v>3</v>
      </c>
      <c r="D11" s="271">
        <v>1</v>
      </c>
      <c r="E11" s="272" t="s">
        <v>315</v>
      </c>
      <c r="F11" s="352">
        <v>42916</v>
      </c>
      <c r="G11" s="273"/>
      <c r="H11" s="274">
        <v>93</v>
      </c>
      <c r="I11" s="275">
        <v>470</v>
      </c>
      <c r="J11" s="275">
        <v>80</v>
      </c>
      <c r="K11" s="276"/>
      <c r="L11" s="277" t="str">
        <f>IF(K11&lt;&gt;"","",IF(Zählerstände!K9="","",Zählerstände!K9))</f>
        <v/>
      </c>
      <c r="M11" s="278"/>
      <c r="N11" s="277" t="str">
        <f>IF(M11&lt;&gt;"","",IF(Zählerstände!L9&lt;&gt;"",Zählerstände!L9,L11))</f>
        <v/>
      </c>
      <c r="O11" s="279"/>
      <c r="P11" s="279"/>
      <c r="Q11" s="279"/>
      <c r="R11" s="279"/>
      <c r="S11" s="280"/>
      <c r="T11" s="351"/>
      <c r="U11" s="173"/>
      <c r="V11" s="5"/>
      <c r="W11" s="270">
        <v>3</v>
      </c>
      <c r="X11" s="289"/>
      <c r="Y11" s="289"/>
      <c r="Z11" s="290"/>
      <c r="AA11" s="291"/>
      <c r="AB11" s="285"/>
      <c r="AC11" s="289"/>
      <c r="AD11" s="292"/>
      <c r="AE11" s="293"/>
      <c r="AF11" s="362"/>
      <c r="AK11">
        <f>IF(I11="",0,IF(Übersicht!I10="",0,I11/30*Übersicht!I10))</f>
        <v>5718.333333333333</v>
      </c>
      <c r="AL11">
        <f>IF(J11="",0,IF(Übersicht!I10="",0,J11/30*Übersicht!I10))</f>
        <v>973.33333333333326</v>
      </c>
      <c r="AS11" s="43">
        <f t="shared" si="0"/>
        <v>0</v>
      </c>
      <c r="AT11" s="43">
        <f t="shared" si="1"/>
        <v>0</v>
      </c>
      <c r="AU11" s="43">
        <f t="shared" si="2"/>
        <v>0</v>
      </c>
      <c r="AV11" s="43">
        <f t="shared" si="3"/>
        <v>0</v>
      </c>
      <c r="AW11" s="43">
        <f t="shared" si="4"/>
        <v>0</v>
      </c>
      <c r="AX11" s="43">
        <f t="shared" si="5"/>
        <v>0</v>
      </c>
    </row>
    <row r="12" spans="2:50" ht="17.100000000000001" customHeight="1" x14ac:dyDescent="0.25">
      <c r="B12" s="229"/>
      <c r="C12" s="270">
        <v>4</v>
      </c>
      <c r="D12" s="271">
        <v>1</v>
      </c>
      <c r="E12" s="272" t="s">
        <v>316</v>
      </c>
      <c r="F12" s="352">
        <v>42840</v>
      </c>
      <c r="G12" s="273"/>
      <c r="H12" s="274">
        <v>93</v>
      </c>
      <c r="I12" s="275">
        <v>470</v>
      </c>
      <c r="J12" s="275">
        <v>80</v>
      </c>
      <c r="K12" s="276"/>
      <c r="L12" s="277" t="str">
        <f>IF(K12&lt;&gt;"","",IF(Zählerstände!K10="","",Zählerstände!K10))</f>
        <v/>
      </c>
      <c r="M12" s="278"/>
      <c r="N12" s="277" t="str">
        <f>IF(M12&lt;&gt;"","",IF(Zählerstände!L10&lt;&gt;"",Zählerstände!L10,L12))</f>
        <v/>
      </c>
      <c r="O12" s="279"/>
      <c r="P12" s="279"/>
      <c r="Q12" s="279"/>
      <c r="R12" s="279"/>
      <c r="S12" s="280"/>
      <c r="T12" s="294"/>
      <c r="U12" s="173"/>
      <c r="V12" s="5"/>
      <c r="W12" s="270">
        <v>4</v>
      </c>
      <c r="X12" s="289"/>
      <c r="Y12" s="289"/>
      <c r="Z12" s="290"/>
      <c r="AA12" s="291"/>
      <c r="AB12" s="285"/>
      <c r="AC12" s="289"/>
      <c r="AD12" s="292"/>
      <c r="AE12" s="293"/>
      <c r="AF12" s="362"/>
      <c r="AK12">
        <f>IF(I12="",0,IF(Übersicht!I11="",0,I12/30*Übersicht!I11))</f>
        <v>5718.333333333333</v>
      </c>
      <c r="AL12">
        <f>IF(J12="",0,IF(Übersicht!I11="",0,J12/30*Übersicht!I11))</f>
        <v>973.33333333333326</v>
      </c>
      <c r="AS12" s="43">
        <f t="shared" si="0"/>
        <v>0</v>
      </c>
      <c r="AT12" s="43">
        <f t="shared" si="1"/>
        <v>0</v>
      </c>
      <c r="AU12" s="43">
        <f t="shared" si="2"/>
        <v>0</v>
      </c>
      <c r="AV12" s="43">
        <f t="shared" si="3"/>
        <v>0</v>
      </c>
      <c r="AW12" s="43">
        <f t="shared" si="4"/>
        <v>0</v>
      </c>
      <c r="AX12" s="43">
        <f t="shared" si="5"/>
        <v>0</v>
      </c>
    </row>
    <row r="13" spans="2:50" ht="17.100000000000001" customHeight="1" x14ac:dyDescent="0.25">
      <c r="B13" s="229"/>
      <c r="C13" s="270">
        <v>5</v>
      </c>
      <c r="D13" s="271"/>
      <c r="E13" s="272"/>
      <c r="F13" s="353"/>
      <c r="G13" s="295"/>
      <c r="H13" s="296"/>
      <c r="I13" s="297"/>
      <c r="J13" s="297"/>
      <c r="K13" s="298"/>
      <c r="L13" s="277" t="str">
        <f>IF(K13&lt;&gt;"","",IF(Zählerstände!K11="","",Zählerstände!K11))</f>
        <v/>
      </c>
      <c r="M13" s="274"/>
      <c r="N13" s="277" t="str">
        <f>IF(M13&lt;&gt;"","",IF(Zählerstände!L11&lt;&gt;"",Zählerstände!L11,L13))</f>
        <v/>
      </c>
      <c r="O13" s="279"/>
      <c r="P13" s="279"/>
      <c r="Q13" s="279"/>
      <c r="R13" s="279"/>
      <c r="S13" s="280"/>
      <c r="T13" s="294"/>
      <c r="U13" s="173"/>
      <c r="V13" s="5"/>
      <c r="W13" s="270">
        <v>5</v>
      </c>
      <c r="X13" s="289"/>
      <c r="Y13" s="289"/>
      <c r="Z13" s="290"/>
      <c r="AA13" s="291"/>
      <c r="AB13" s="285"/>
      <c r="AC13" s="289"/>
      <c r="AD13" s="292"/>
      <c r="AE13" s="293"/>
      <c r="AF13" s="362"/>
      <c r="AK13">
        <f>IF(I13="",0,IF(Übersicht!I12="",0,I13/30*Übersicht!I12))</f>
        <v>0</v>
      </c>
      <c r="AL13">
        <f>IF(J13="",0,IF(Übersicht!I12="",0,J13/30*Übersicht!I12))</f>
        <v>0</v>
      </c>
      <c r="AS13" s="43">
        <f t="shared" si="0"/>
        <v>0</v>
      </c>
      <c r="AT13" s="43">
        <f t="shared" si="1"/>
        <v>0</v>
      </c>
      <c r="AU13" s="43">
        <f t="shared" si="2"/>
        <v>0</v>
      </c>
      <c r="AV13" s="43">
        <f t="shared" si="3"/>
        <v>0</v>
      </c>
      <c r="AW13" s="43">
        <f t="shared" si="4"/>
        <v>0</v>
      </c>
      <c r="AX13" s="43">
        <f t="shared" si="5"/>
        <v>0</v>
      </c>
    </row>
    <row r="14" spans="2:50" ht="17.100000000000001" customHeight="1" x14ac:dyDescent="0.25">
      <c r="B14" s="229"/>
      <c r="C14" s="270">
        <v>6</v>
      </c>
      <c r="D14" s="271"/>
      <c r="E14" s="272"/>
      <c r="F14" s="352"/>
      <c r="G14" s="273"/>
      <c r="H14" s="274"/>
      <c r="I14" s="275"/>
      <c r="J14" s="275"/>
      <c r="K14" s="276"/>
      <c r="L14" s="277" t="str">
        <f>IF(K14&lt;&gt;"","",IF(Zählerstände!K12="","",Zählerstände!K12))</f>
        <v/>
      </c>
      <c r="M14" s="278"/>
      <c r="N14" s="277" t="str">
        <f>IF(M14&lt;&gt;"","",IF(Zählerstände!L12&lt;&gt;"",Zählerstände!L12,L14))</f>
        <v/>
      </c>
      <c r="O14" s="279"/>
      <c r="P14" s="279"/>
      <c r="Q14" s="279"/>
      <c r="R14" s="279"/>
      <c r="S14" s="280"/>
      <c r="T14" s="299"/>
      <c r="U14" s="173"/>
      <c r="V14" s="30"/>
      <c r="W14" s="270">
        <v>6</v>
      </c>
      <c r="X14" s="289"/>
      <c r="Y14" s="289"/>
      <c r="Z14" s="290"/>
      <c r="AA14" s="291"/>
      <c r="AB14" s="285"/>
      <c r="AC14" s="289"/>
      <c r="AD14" s="292"/>
      <c r="AE14" s="293"/>
      <c r="AF14" s="362"/>
      <c r="AK14">
        <f>IF(I14="",0,IF(Übersicht!I13="",0,I14/30*Übersicht!I13))</f>
        <v>0</v>
      </c>
      <c r="AL14">
        <f>IF(J14="",0,IF(Übersicht!I13="",0,J14/30*Übersicht!I13))</f>
        <v>0</v>
      </c>
      <c r="AS14" s="43">
        <f t="shared" si="0"/>
        <v>0</v>
      </c>
      <c r="AT14" s="43">
        <f t="shared" si="1"/>
        <v>0</v>
      </c>
      <c r="AU14" s="43">
        <f t="shared" si="2"/>
        <v>0</v>
      </c>
      <c r="AV14" s="43">
        <f t="shared" si="3"/>
        <v>0</v>
      </c>
      <c r="AW14" s="43">
        <f t="shared" si="4"/>
        <v>0</v>
      </c>
      <c r="AX14" s="43">
        <f t="shared" si="5"/>
        <v>0</v>
      </c>
    </row>
    <row r="15" spans="2:50" ht="17.100000000000001" customHeight="1" x14ac:dyDescent="0.25">
      <c r="B15" s="229"/>
      <c r="C15" s="270">
        <v>7</v>
      </c>
      <c r="D15" s="271"/>
      <c r="E15" s="272"/>
      <c r="F15" s="352"/>
      <c r="G15" s="273"/>
      <c r="H15" s="274"/>
      <c r="I15" s="275"/>
      <c r="J15" s="275"/>
      <c r="K15" s="276"/>
      <c r="L15" s="277" t="str">
        <f>IF(K15&lt;&gt;"","",IF(Zählerstände!K13="","",Zählerstände!K13))</f>
        <v/>
      </c>
      <c r="M15" s="274"/>
      <c r="N15" s="277" t="str">
        <f>IF(M15&lt;&gt;"","",IF(Zählerstände!L13&lt;&gt;"",Zählerstände!L13,L15))</f>
        <v/>
      </c>
      <c r="O15" s="279"/>
      <c r="P15" s="279"/>
      <c r="Q15" s="279"/>
      <c r="R15" s="279"/>
      <c r="S15" s="280"/>
      <c r="T15" s="299"/>
      <c r="U15" s="173"/>
      <c r="V15" s="30"/>
      <c r="W15" s="270">
        <v>7</v>
      </c>
      <c r="X15" s="289"/>
      <c r="Y15" s="289"/>
      <c r="Z15" s="290"/>
      <c r="AA15" s="291"/>
      <c r="AB15" s="285"/>
      <c r="AC15" s="289"/>
      <c r="AD15" s="292"/>
      <c r="AE15" s="293"/>
      <c r="AF15" s="362"/>
      <c r="AK15">
        <f>IF(I15="",0,IF(Übersicht!I14="",0,I15/30*Übersicht!I14))</f>
        <v>0</v>
      </c>
      <c r="AL15">
        <f>IF(J15="",0,IF(Übersicht!I14="",0,J15/30*Übersicht!I14))</f>
        <v>0</v>
      </c>
      <c r="AS15" s="43">
        <f t="shared" si="0"/>
        <v>0</v>
      </c>
      <c r="AT15" s="43">
        <f t="shared" si="1"/>
        <v>0</v>
      </c>
      <c r="AU15" s="43">
        <f t="shared" si="2"/>
        <v>0</v>
      </c>
      <c r="AV15" s="43">
        <f t="shared" si="3"/>
        <v>0</v>
      </c>
      <c r="AW15" s="43">
        <f t="shared" si="4"/>
        <v>0</v>
      </c>
      <c r="AX15" s="43">
        <f t="shared" si="5"/>
        <v>0</v>
      </c>
    </row>
    <row r="16" spans="2:50" ht="17.100000000000001" customHeight="1" x14ac:dyDescent="0.25">
      <c r="B16" s="229"/>
      <c r="C16" s="270">
        <v>8</v>
      </c>
      <c r="D16" s="271"/>
      <c r="E16" s="272"/>
      <c r="F16" s="352"/>
      <c r="G16" s="273"/>
      <c r="H16" s="274"/>
      <c r="I16" s="275"/>
      <c r="J16" s="275"/>
      <c r="K16" s="276"/>
      <c r="L16" s="277" t="str">
        <f>IF(K16&lt;&gt;"","",IF(Zählerstände!K14="","",Zählerstände!K14))</f>
        <v/>
      </c>
      <c r="M16" s="274"/>
      <c r="N16" s="277" t="str">
        <f>IF(M16&lt;&gt;"","",IF(Zählerstände!L14&lt;&gt;"",Zählerstände!L14,L16))</f>
        <v/>
      </c>
      <c r="O16" s="279"/>
      <c r="P16" s="279"/>
      <c r="Q16" s="279"/>
      <c r="R16" s="279"/>
      <c r="S16" s="280"/>
      <c r="T16" s="299"/>
      <c r="U16" s="173"/>
      <c r="V16" s="30"/>
      <c r="W16" s="270">
        <v>8</v>
      </c>
      <c r="X16" s="289"/>
      <c r="Y16" s="289"/>
      <c r="Z16" s="290"/>
      <c r="AA16" s="291"/>
      <c r="AB16" s="285"/>
      <c r="AC16" s="289"/>
      <c r="AD16" s="292"/>
      <c r="AE16" s="293"/>
      <c r="AF16" s="362"/>
      <c r="AK16">
        <f>IF(I16="",0,IF(Übersicht!I15="",0,I16/30*Übersicht!I15))</f>
        <v>0</v>
      </c>
      <c r="AL16">
        <f>IF(J16="",0,IF(Übersicht!I15="",0,J16/30*Übersicht!I15))</f>
        <v>0</v>
      </c>
      <c r="AS16" s="43">
        <f t="shared" si="0"/>
        <v>0</v>
      </c>
      <c r="AT16" s="43">
        <f t="shared" si="1"/>
        <v>0</v>
      </c>
      <c r="AU16" s="43">
        <f t="shared" si="2"/>
        <v>0</v>
      </c>
      <c r="AV16" s="43">
        <f t="shared" si="3"/>
        <v>0</v>
      </c>
      <c r="AW16" s="43">
        <f t="shared" si="4"/>
        <v>0</v>
      </c>
      <c r="AX16" s="43">
        <f t="shared" si="5"/>
        <v>0</v>
      </c>
    </row>
    <row r="17" spans="2:50" ht="17.100000000000001" customHeight="1" x14ac:dyDescent="0.25">
      <c r="B17" s="347" t="s">
        <v>317</v>
      </c>
      <c r="C17" s="270">
        <v>9</v>
      </c>
      <c r="D17" s="271"/>
      <c r="E17" s="272"/>
      <c r="F17" s="352"/>
      <c r="G17" s="273"/>
      <c r="H17" s="274"/>
      <c r="I17" s="275"/>
      <c r="J17" s="275"/>
      <c r="K17" s="276"/>
      <c r="L17" s="277" t="str">
        <f>IF(K17&lt;&gt;"","",IF(Zählerstände!K15="","",Zählerstände!K15))</f>
        <v/>
      </c>
      <c r="M17" s="274"/>
      <c r="N17" s="277" t="str">
        <f>IF(M17&lt;&gt;"","",IF(Zählerstände!L15&lt;&gt;"",Zählerstände!L15,L17))</f>
        <v/>
      </c>
      <c r="O17" s="279"/>
      <c r="P17" s="279"/>
      <c r="Q17" s="279"/>
      <c r="R17" s="279"/>
      <c r="S17" s="280"/>
      <c r="T17" s="299"/>
      <c r="U17" s="173"/>
      <c r="V17" s="30"/>
      <c r="W17" s="270">
        <v>9</v>
      </c>
      <c r="X17" s="289"/>
      <c r="Y17" s="289"/>
      <c r="Z17" s="290"/>
      <c r="AA17" s="291"/>
      <c r="AB17" s="285"/>
      <c r="AC17" s="289"/>
      <c r="AD17" s="292"/>
      <c r="AE17" s="293"/>
      <c r="AF17" s="362"/>
      <c r="AK17">
        <f>IF(I17="",0,IF(Übersicht!I16="",0,I17/30*Übersicht!I16))</f>
        <v>0</v>
      </c>
      <c r="AL17">
        <f>IF(J17="",0,IF(Übersicht!I16="",0,J17/30*Übersicht!I16))</f>
        <v>0</v>
      </c>
      <c r="AS17" s="43">
        <f t="shared" si="0"/>
        <v>0</v>
      </c>
      <c r="AT17" s="43">
        <f t="shared" si="1"/>
        <v>0</v>
      </c>
      <c r="AU17" s="43">
        <f t="shared" si="2"/>
        <v>0</v>
      </c>
      <c r="AV17" s="43">
        <f t="shared" si="3"/>
        <v>0</v>
      </c>
      <c r="AW17" s="43">
        <f t="shared" si="4"/>
        <v>0</v>
      </c>
      <c r="AX17" s="43">
        <f t="shared" si="5"/>
        <v>0</v>
      </c>
    </row>
    <row r="18" spans="2:50" ht="17.100000000000001" customHeight="1" x14ac:dyDescent="0.25">
      <c r="B18" s="347"/>
      <c r="C18" s="270">
        <v>10</v>
      </c>
      <c r="D18" s="271"/>
      <c r="E18" s="272"/>
      <c r="F18" s="352"/>
      <c r="G18" s="273"/>
      <c r="H18" s="274"/>
      <c r="I18" s="275"/>
      <c r="J18" s="275"/>
      <c r="K18" s="276"/>
      <c r="L18" s="277" t="str">
        <f>IF(K18&lt;&gt;"","",IF(Zählerstände!K16="","",Zählerstände!K16))</f>
        <v/>
      </c>
      <c r="M18" s="278"/>
      <c r="N18" s="277" t="str">
        <f>IF(M18&lt;&gt;"","",IF(Zählerstände!L16&lt;&gt;"",Zählerstände!L16,L18))</f>
        <v/>
      </c>
      <c r="O18" s="279"/>
      <c r="P18" s="279"/>
      <c r="Q18" s="279"/>
      <c r="R18" s="279"/>
      <c r="S18" s="280"/>
      <c r="T18" s="299"/>
      <c r="U18" s="173"/>
      <c r="V18" s="30"/>
      <c r="W18" s="270">
        <v>10</v>
      </c>
      <c r="X18" s="289"/>
      <c r="Y18" s="289"/>
      <c r="Z18" s="290"/>
      <c r="AA18" s="291"/>
      <c r="AB18" s="285"/>
      <c r="AC18" s="289"/>
      <c r="AD18" s="292"/>
      <c r="AE18" s="293"/>
      <c r="AF18" s="362"/>
      <c r="AK18">
        <f>IF(I18="",0,IF(Übersicht!I17="",0,I18/30*Übersicht!I17))</f>
        <v>0</v>
      </c>
      <c r="AL18">
        <f>IF(J18="",0,IF(Übersicht!I17="",0,J18/30*Übersicht!I17))</f>
        <v>0</v>
      </c>
      <c r="AS18" s="43">
        <f t="shared" si="0"/>
        <v>0</v>
      </c>
      <c r="AT18" s="43">
        <f t="shared" si="1"/>
        <v>0</v>
      </c>
      <c r="AU18" s="43">
        <f t="shared" si="2"/>
        <v>0</v>
      </c>
      <c r="AV18" s="43">
        <f t="shared" si="3"/>
        <v>0</v>
      </c>
      <c r="AW18" s="43">
        <f t="shared" si="4"/>
        <v>0</v>
      </c>
      <c r="AX18" s="43">
        <f t="shared" si="5"/>
        <v>0</v>
      </c>
    </row>
    <row r="19" spans="2:50" ht="17.100000000000001" customHeight="1" x14ac:dyDescent="0.25">
      <c r="B19" s="347"/>
      <c r="C19" s="270">
        <v>11</v>
      </c>
      <c r="D19" s="271"/>
      <c r="E19" s="272"/>
      <c r="F19" s="352"/>
      <c r="G19" s="273"/>
      <c r="H19" s="274"/>
      <c r="I19" s="275"/>
      <c r="J19" s="275"/>
      <c r="K19" s="276"/>
      <c r="L19" s="277" t="str">
        <f>IF(K19&lt;&gt;"","",IF(Zählerstände!K17="","",Zählerstände!K17))</f>
        <v/>
      </c>
      <c r="M19" s="278"/>
      <c r="N19" s="277" t="str">
        <f>IF(M19&lt;&gt;"","",IF(Zählerstände!L17&lt;&gt;"",Zählerstände!L17,L19))</f>
        <v/>
      </c>
      <c r="O19" s="279"/>
      <c r="P19" s="279"/>
      <c r="Q19" s="279"/>
      <c r="R19" s="279"/>
      <c r="S19" s="280"/>
      <c r="T19" s="299"/>
      <c r="U19" s="173"/>
      <c r="V19" s="30"/>
      <c r="W19" s="4"/>
      <c r="X19" s="4"/>
      <c r="Y19" s="4"/>
      <c r="Z19" s="300" t="s">
        <v>318</v>
      </c>
      <c r="AA19" s="301">
        <f>SUM(AA9:AA18)</f>
        <v>366</v>
      </c>
      <c r="AB19" s="4"/>
      <c r="AC19" s="4"/>
      <c r="AD19" s="4"/>
      <c r="AE19" s="146"/>
      <c r="AF19" s="362"/>
      <c r="AK19">
        <f>IF(I19="",0,IF(Übersicht!I18="",0,I19/30*Übersicht!I18))</f>
        <v>0</v>
      </c>
      <c r="AL19">
        <f>IF(J19="",0,IF(Übersicht!I18="",0,J19/30*Übersicht!I18))</f>
        <v>0</v>
      </c>
      <c r="AS19" s="43">
        <f t="shared" si="0"/>
        <v>0</v>
      </c>
      <c r="AT19" s="43">
        <f t="shared" si="1"/>
        <v>0</v>
      </c>
      <c r="AU19" s="43">
        <f t="shared" si="2"/>
        <v>0</v>
      </c>
      <c r="AV19" s="43">
        <f t="shared" si="3"/>
        <v>0</v>
      </c>
      <c r="AW19" s="43">
        <f t="shared" si="4"/>
        <v>0</v>
      </c>
      <c r="AX19" s="43">
        <f t="shared" si="5"/>
        <v>0</v>
      </c>
    </row>
    <row r="20" spans="2:50" ht="17.100000000000001" customHeight="1" x14ac:dyDescent="0.25">
      <c r="B20" s="347"/>
      <c r="C20" s="270">
        <v>12</v>
      </c>
      <c r="D20" s="271"/>
      <c r="E20" s="272"/>
      <c r="F20" s="352"/>
      <c r="G20" s="273"/>
      <c r="H20" s="274"/>
      <c r="I20" s="275"/>
      <c r="J20" s="275"/>
      <c r="K20" s="276"/>
      <c r="L20" s="277" t="str">
        <f>IF(K20&lt;&gt;"","",IF(Zählerstände!K18="","",Zählerstände!K18))</f>
        <v/>
      </c>
      <c r="M20" s="278"/>
      <c r="N20" s="277" t="str">
        <f>IF(M20&lt;&gt;"","",IF(Zählerstände!L18&lt;&gt;"",Zählerstände!L18,L20))</f>
        <v/>
      </c>
      <c r="O20" s="279"/>
      <c r="P20" s="279"/>
      <c r="Q20" s="279"/>
      <c r="R20" s="279"/>
      <c r="S20" s="280"/>
      <c r="T20" s="299"/>
      <c r="U20" s="173"/>
      <c r="V20" s="40"/>
      <c r="W20" s="130"/>
      <c r="X20" s="130"/>
      <c r="Y20" s="130"/>
      <c r="Z20" s="130"/>
      <c r="AA20" s="130"/>
      <c r="AB20" s="130"/>
      <c r="AC20" s="130"/>
      <c r="AD20" s="130"/>
      <c r="AE20" s="302"/>
      <c r="AF20" s="362"/>
      <c r="AK20">
        <f>IF(I20="",0,IF(Übersicht!I19="",0,I20/30*Übersicht!I19))</f>
        <v>0</v>
      </c>
      <c r="AL20">
        <f>IF(J20="",0,IF(Übersicht!I19="",0,J20/30*Übersicht!I19))</f>
        <v>0</v>
      </c>
      <c r="AS20" s="43">
        <f t="shared" si="0"/>
        <v>0</v>
      </c>
      <c r="AT20" s="43">
        <f t="shared" si="1"/>
        <v>0</v>
      </c>
      <c r="AU20" s="43">
        <f t="shared" si="2"/>
        <v>0</v>
      </c>
      <c r="AV20" s="43">
        <f t="shared" si="3"/>
        <v>0</v>
      </c>
      <c r="AW20" s="43">
        <f t="shared" si="4"/>
        <v>0</v>
      </c>
      <c r="AX20" s="43">
        <f t="shared" si="5"/>
        <v>0</v>
      </c>
    </row>
    <row r="21" spans="2:50" ht="17.100000000000001" customHeight="1" x14ac:dyDescent="0.25">
      <c r="B21" s="347"/>
      <c r="C21" s="270">
        <v>13</v>
      </c>
      <c r="D21" s="271"/>
      <c r="E21" s="272"/>
      <c r="F21" s="352"/>
      <c r="G21" s="273"/>
      <c r="H21" s="274"/>
      <c r="I21" s="275"/>
      <c r="J21" s="275"/>
      <c r="K21" s="276"/>
      <c r="L21" s="277" t="str">
        <f>IF(K21&lt;&gt;"","",IF(Zählerstände!K19="","",Zählerstände!K19))</f>
        <v/>
      </c>
      <c r="M21" s="278"/>
      <c r="N21" s="277" t="str">
        <f>IF(M21&lt;&gt;"","",IF(Zählerstände!L19&lt;&gt;"",Zählerstände!L19,L21))</f>
        <v/>
      </c>
      <c r="O21" s="279"/>
      <c r="P21" s="279"/>
      <c r="Q21" s="279"/>
      <c r="R21" s="279"/>
      <c r="S21" s="280"/>
      <c r="T21" s="299"/>
      <c r="AK21">
        <f>IF(I21="",0,IF(Übersicht!I20="",0,I21/30*Übersicht!I20))</f>
        <v>0</v>
      </c>
      <c r="AL21">
        <f>IF(J21="",0,IF(Übersicht!I20="",0,J21/30*Übersicht!I20))</f>
        <v>0</v>
      </c>
      <c r="AS21" s="43">
        <f t="shared" si="0"/>
        <v>0</v>
      </c>
      <c r="AT21" s="43">
        <f t="shared" si="1"/>
        <v>0</v>
      </c>
      <c r="AU21" s="43">
        <f t="shared" si="2"/>
        <v>0</v>
      </c>
      <c r="AV21" s="43">
        <f t="shared" si="3"/>
        <v>0</v>
      </c>
      <c r="AW21" s="43">
        <f t="shared" si="4"/>
        <v>0</v>
      </c>
      <c r="AX21" s="43">
        <f t="shared" si="5"/>
        <v>0</v>
      </c>
    </row>
    <row r="22" spans="2:50" ht="17.100000000000001" customHeight="1" x14ac:dyDescent="0.25">
      <c r="B22" s="347"/>
      <c r="C22" s="270">
        <v>14</v>
      </c>
      <c r="D22" s="271"/>
      <c r="E22" s="272"/>
      <c r="F22" s="352"/>
      <c r="G22" s="273"/>
      <c r="H22" s="274"/>
      <c r="I22" s="275"/>
      <c r="J22" s="275"/>
      <c r="K22" s="276"/>
      <c r="L22" s="277" t="str">
        <f>IF(K22&lt;&gt;"","",IF(Zählerstände!K20="","",Zählerstände!K20))</f>
        <v/>
      </c>
      <c r="M22" s="278"/>
      <c r="N22" s="277" t="str">
        <f>IF(M22&lt;&gt;"","",IF(Zählerstände!L20&lt;&gt;"",Zählerstände!L20,L22))</f>
        <v/>
      </c>
      <c r="O22" s="279"/>
      <c r="P22" s="279"/>
      <c r="Q22" s="279"/>
      <c r="R22" s="279"/>
      <c r="S22" s="280"/>
      <c r="T22" s="299"/>
      <c r="AK22">
        <f>IF(I22="",0,IF(Übersicht!I21="",0,I22/30*Übersicht!I21))</f>
        <v>0</v>
      </c>
      <c r="AL22">
        <f>IF(J22="",0,IF(Übersicht!I21="",0,J22/30*Übersicht!I21))</f>
        <v>0</v>
      </c>
      <c r="AS22" s="43">
        <f t="shared" si="0"/>
        <v>0</v>
      </c>
      <c r="AT22" s="43">
        <f t="shared" si="1"/>
        <v>0</v>
      </c>
      <c r="AU22" s="43">
        <f t="shared" si="2"/>
        <v>0</v>
      </c>
      <c r="AV22" s="43">
        <f t="shared" si="3"/>
        <v>0</v>
      </c>
      <c r="AW22" s="43">
        <f t="shared" si="4"/>
        <v>0</v>
      </c>
      <c r="AX22" s="43">
        <f t="shared" si="5"/>
        <v>0</v>
      </c>
    </row>
    <row r="23" spans="2:50" ht="17.100000000000001" customHeight="1" x14ac:dyDescent="0.25">
      <c r="B23" s="347"/>
      <c r="C23" s="270">
        <v>15</v>
      </c>
      <c r="D23" s="271"/>
      <c r="E23" s="272"/>
      <c r="F23" s="352"/>
      <c r="G23" s="273"/>
      <c r="H23" s="274"/>
      <c r="I23" s="275"/>
      <c r="J23" s="275"/>
      <c r="K23" s="276"/>
      <c r="L23" s="277" t="str">
        <f>IF(K23&lt;&gt;"","",IF(Zählerstände!K21="","",Zählerstände!K21))</f>
        <v/>
      </c>
      <c r="M23" s="278"/>
      <c r="N23" s="277" t="str">
        <f>IF(M23&lt;&gt;"","",IF(Zählerstände!L21&lt;&gt;"",Zählerstände!L21,L23))</f>
        <v/>
      </c>
      <c r="O23" s="279"/>
      <c r="P23" s="279"/>
      <c r="Q23" s="279"/>
      <c r="R23" s="279"/>
      <c r="S23" s="280"/>
      <c r="T23" s="299"/>
      <c r="AK23">
        <f>IF(I23="",0,IF(Übersicht!I22="",0,I23/30*Übersicht!I22))</f>
        <v>0</v>
      </c>
      <c r="AL23">
        <f>IF(J23="",0,IF(Übersicht!I22="",0,J23/30*Übersicht!I22))</f>
        <v>0</v>
      </c>
      <c r="AS23" s="43">
        <f t="shared" si="0"/>
        <v>0</v>
      </c>
      <c r="AT23" s="43">
        <f t="shared" si="1"/>
        <v>0</v>
      </c>
      <c r="AU23" s="43">
        <f t="shared" si="2"/>
        <v>0</v>
      </c>
      <c r="AV23" s="43">
        <f t="shared" si="3"/>
        <v>0</v>
      </c>
      <c r="AW23" s="43">
        <f t="shared" si="4"/>
        <v>0</v>
      </c>
      <c r="AX23" s="43">
        <f t="shared" si="5"/>
        <v>0</v>
      </c>
    </row>
    <row r="24" spans="2:50" ht="17.100000000000001" customHeight="1" x14ac:dyDescent="0.25">
      <c r="B24" s="347"/>
      <c r="C24" s="270">
        <v>16</v>
      </c>
      <c r="D24" s="271"/>
      <c r="E24" s="272"/>
      <c r="F24" s="352"/>
      <c r="G24" s="273"/>
      <c r="H24" s="274"/>
      <c r="I24" s="275"/>
      <c r="J24" s="275"/>
      <c r="K24" s="276"/>
      <c r="L24" s="277" t="str">
        <f>IF(K24&lt;&gt;"","",IF(Zählerstände!K22="","",Zählerstände!K22))</f>
        <v/>
      </c>
      <c r="M24" s="278"/>
      <c r="N24" s="277" t="str">
        <f>IF(M24&lt;&gt;"","",IF(Zählerstände!L22&lt;&gt;"",Zählerstände!L22,L24))</f>
        <v/>
      </c>
      <c r="O24" s="279"/>
      <c r="P24" s="279"/>
      <c r="Q24" s="279"/>
      <c r="R24" s="279"/>
      <c r="S24" s="280"/>
      <c r="T24" s="299"/>
      <c r="AK24">
        <f>IF(I24="",0,IF(Übersicht!I23="",0,I24/30*Übersicht!I23))</f>
        <v>0</v>
      </c>
      <c r="AL24">
        <f>IF(J24="",0,IF(Übersicht!I23="",0,J24/30*Übersicht!I23))</f>
        <v>0</v>
      </c>
      <c r="AS24" s="43">
        <f t="shared" si="0"/>
        <v>0</v>
      </c>
      <c r="AT24" s="43">
        <f t="shared" si="1"/>
        <v>0</v>
      </c>
      <c r="AU24" s="43">
        <f t="shared" si="2"/>
        <v>0</v>
      </c>
      <c r="AV24" s="43">
        <f t="shared" si="3"/>
        <v>0</v>
      </c>
      <c r="AW24" s="43">
        <f t="shared" si="4"/>
        <v>0</v>
      </c>
      <c r="AX24" s="43">
        <f t="shared" si="5"/>
        <v>0</v>
      </c>
    </row>
    <row r="25" spans="2:50" ht="17.100000000000001" customHeight="1" x14ac:dyDescent="0.25">
      <c r="B25" s="347" t="s">
        <v>84</v>
      </c>
      <c r="C25" s="270">
        <v>17</v>
      </c>
      <c r="D25" s="271"/>
      <c r="E25" s="272"/>
      <c r="F25" s="352"/>
      <c r="G25" s="273"/>
      <c r="H25" s="274"/>
      <c r="I25" s="275"/>
      <c r="J25" s="275"/>
      <c r="K25" s="276"/>
      <c r="L25" s="277" t="str">
        <f>IF(K25&lt;&gt;"","",IF(Zählerstände!K23="","",Zählerstände!K23))</f>
        <v/>
      </c>
      <c r="M25" s="278"/>
      <c r="N25" s="277" t="str">
        <f>IF(M25&lt;&gt;"","",IF(Zählerstände!L23&lt;&gt;"",Zählerstände!L23,L25))</f>
        <v/>
      </c>
      <c r="O25" s="279"/>
      <c r="P25" s="279"/>
      <c r="Q25" s="279"/>
      <c r="R25" s="279"/>
      <c r="S25" s="280"/>
      <c r="T25" s="299"/>
      <c r="AB25" s="303"/>
      <c r="AK25">
        <f>IF(I25="",0,IF(Übersicht!I24="",0,I25/30*Übersicht!I24))</f>
        <v>0</v>
      </c>
      <c r="AL25">
        <f>IF(J25="",0,IF(Übersicht!I24="",0,J25/30*Übersicht!I24))</f>
        <v>0</v>
      </c>
      <c r="AS25" s="43">
        <f t="shared" si="0"/>
        <v>0</v>
      </c>
      <c r="AT25" s="43">
        <f t="shared" si="1"/>
        <v>0</v>
      </c>
      <c r="AU25" s="43">
        <f t="shared" si="2"/>
        <v>0</v>
      </c>
      <c r="AV25" s="43">
        <f t="shared" si="3"/>
        <v>0</v>
      </c>
      <c r="AW25" s="43">
        <f t="shared" si="4"/>
        <v>0</v>
      </c>
      <c r="AX25" s="43">
        <f t="shared" si="5"/>
        <v>0</v>
      </c>
    </row>
    <row r="26" spans="2:50" ht="17.100000000000001" customHeight="1" x14ac:dyDescent="0.25">
      <c r="B26" s="347"/>
      <c r="C26" s="270">
        <v>18</v>
      </c>
      <c r="D26" s="271"/>
      <c r="E26" s="272"/>
      <c r="F26" s="352"/>
      <c r="G26" s="273"/>
      <c r="H26" s="274"/>
      <c r="I26" s="275"/>
      <c r="J26" s="275"/>
      <c r="K26" s="276"/>
      <c r="L26" s="277" t="str">
        <f>IF(K26&lt;&gt;"","",IF(Zählerstände!K24="","",Zählerstände!K24))</f>
        <v/>
      </c>
      <c r="M26" s="278"/>
      <c r="N26" s="277" t="str">
        <f>IF(M26&lt;&gt;"","",IF(Zählerstände!L24&lt;&gt;"",Zählerstände!L24,L26))</f>
        <v/>
      </c>
      <c r="O26" s="279"/>
      <c r="P26" s="279"/>
      <c r="Q26" s="279"/>
      <c r="R26" s="279"/>
      <c r="S26" s="280"/>
      <c r="T26" s="299"/>
      <c r="AK26">
        <f>IF(I26="",0,IF(Übersicht!I25="",0,I26/30*Übersicht!I25))</f>
        <v>0</v>
      </c>
      <c r="AL26">
        <f>IF(J26="",0,IF(Übersicht!I25="",0,J26/30*Übersicht!I25))</f>
        <v>0</v>
      </c>
      <c r="AS26" s="43">
        <f t="shared" si="0"/>
        <v>0</v>
      </c>
      <c r="AT26" s="43">
        <f t="shared" si="1"/>
        <v>0</v>
      </c>
      <c r="AU26" s="43">
        <f t="shared" si="2"/>
        <v>0</v>
      </c>
      <c r="AV26" s="43">
        <f t="shared" si="3"/>
        <v>0</v>
      </c>
      <c r="AW26" s="43">
        <f t="shared" si="4"/>
        <v>0</v>
      </c>
      <c r="AX26" s="43">
        <f t="shared" si="5"/>
        <v>0</v>
      </c>
    </row>
    <row r="27" spans="2:50" ht="17.100000000000001" customHeight="1" x14ac:dyDescent="0.25">
      <c r="B27" s="229"/>
      <c r="C27" s="270">
        <v>19</v>
      </c>
      <c r="D27" s="271"/>
      <c r="E27" s="272"/>
      <c r="F27" s="352"/>
      <c r="G27" s="273"/>
      <c r="H27" s="274"/>
      <c r="I27" s="275"/>
      <c r="J27" s="275"/>
      <c r="K27" s="276"/>
      <c r="L27" s="277" t="str">
        <f>IF(K27&lt;&gt;"","",IF(Zählerstände!K25="","",Zählerstände!K25))</f>
        <v/>
      </c>
      <c r="M27" s="278"/>
      <c r="N27" s="277" t="str">
        <f>IF(M27&lt;&gt;"","",IF(Zählerstände!L25&lt;&gt;"",Zählerstände!L25,L27))</f>
        <v/>
      </c>
      <c r="O27" s="279"/>
      <c r="P27" s="279"/>
      <c r="Q27" s="279"/>
      <c r="R27" s="279"/>
      <c r="S27" s="280"/>
      <c r="T27" s="299"/>
      <c r="AK27">
        <f>IF(I27="",0,IF(Übersicht!I26="",0,I27/30*Übersicht!I26))</f>
        <v>0</v>
      </c>
      <c r="AL27">
        <f>IF(J27="",0,IF(Übersicht!I26="",0,J27/30*Übersicht!I26))</f>
        <v>0</v>
      </c>
      <c r="AS27" s="43">
        <f t="shared" si="0"/>
        <v>0</v>
      </c>
      <c r="AT27" s="43">
        <f t="shared" si="1"/>
        <v>0</v>
      </c>
      <c r="AU27" s="43">
        <f t="shared" si="2"/>
        <v>0</v>
      </c>
      <c r="AV27" s="43">
        <f t="shared" si="3"/>
        <v>0</v>
      </c>
      <c r="AW27" s="43">
        <f t="shared" si="4"/>
        <v>0</v>
      </c>
      <c r="AX27" s="43">
        <f t="shared" si="5"/>
        <v>0</v>
      </c>
    </row>
    <row r="28" spans="2:50" ht="17.100000000000001" customHeight="1" x14ac:dyDescent="0.25">
      <c r="B28" s="229"/>
      <c r="C28" s="270">
        <v>20</v>
      </c>
      <c r="D28" s="271"/>
      <c r="E28" s="272"/>
      <c r="F28" s="352"/>
      <c r="G28" s="273"/>
      <c r="H28" s="274"/>
      <c r="I28" s="275"/>
      <c r="J28" s="275"/>
      <c r="K28" s="276"/>
      <c r="L28" s="277" t="str">
        <f>IF(K28&lt;&gt;"","",IF(Zählerstände!K26="","",Zählerstände!K26))</f>
        <v/>
      </c>
      <c r="M28" s="278"/>
      <c r="N28" s="277" t="str">
        <f>IF(M28&lt;&gt;"","",IF(Zählerstände!L26&lt;&gt;"",Zählerstände!L26,L28))</f>
        <v/>
      </c>
      <c r="O28" s="279"/>
      <c r="P28" s="279"/>
      <c r="Q28" s="279"/>
      <c r="R28" s="279"/>
      <c r="S28" s="280"/>
      <c r="T28" s="299"/>
      <c r="AK28">
        <f>IF(I28="",0,IF(Übersicht!I27="",0,I28/30*Übersicht!I27))</f>
        <v>0</v>
      </c>
      <c r="AL28">
        <f>IF(J28="",0,IF(Übersicht!I27="",0,J28/30*Übersicht!I27))</f>
        <v>0</v>
      </c>
      <c r="AS28" s="43">
        <f t="shared" si="0"/>
        <v>0</v>
      </c>
      <c r="AT28" s="43">
        <f t="shared" si="1"/>
        <v>0</v>
      </c>
      <c r="AU28" s="43">
        <f t="shared" si="2"/>
        <v>0</v>
      </c>
      <c r="AV28" s="43">
        <f t="shared" si="3"/>
        <v>0</v>
      </c>
      <c r="AW28" s="43">
        <f t="shared" si="4"/>
        <v>0</v>
      </c>
      <c r="AX28" s="43">
        <f t="shared" si="5"/>
        <v>0</v>
      </c>
    </row>
    <row r="29" spans="2:50" ht="17.100000000000001" customHeight="1" x14ac:dyDescent="0.2">
      <c r="B29" s="348"/>
      <c r="C29" s="304"/>
      <c r="D29" s="305"/>
      <c r="E29" s="305"/>
      <c r="F29" s="173"/>
      <c r="G29" s="173"/>
      <c r="H29" s="306" t="s">
        <v>319</v>
      </c>
      <c r="I29" s="307">
        <f>AK29</f>
        <v>22873.333333333332</v>
      </c>
      <c r="J29" s="308">
        <f>AL29</f>
        <v>3893.333333333333</v>
      </c>
      <c r="K29" s="309" t="s">
        <v>320</v>
      </c>
      <c r="L29" s="310"/>
      <c r="M29" s="310"/>
      <c r="N29" s="311"/>
      <c r="O29" s="311"/>
      <c r="P29" s="312"/>
      <c r="Q29" s="312"/>
      <c r="R29" s="312"/>
      <c r="S29" s="312"/>
      <c r="T29" s="299"/>
      <c r="AK29">
        <f>SUM(AK9:AK28)</f>
        <v>22873.333333333332</v>
      </c>
      <c r="AL29">
        <f>SUM(AL9:AL28)</f>
        <v>3893.333333333333</v>
      </c>
      <c r="AS29" s="43"/>
      <c r="AT29" s="43"/>
      <c r="AU29" s="43"/>
      <c r="AV29" s="43"/>
      <c r="AW29" s="43">
        <f>SUM(AW9:AW28)</f>
        <v>0</v>
      </c>
      <c r="AX29" s="43">
        <f>SUM(AX9:AX28)</f>
        <v>0</v>
      </c>
    </row>
    <row r="30" spans="2:50" ht="15" x14ac:dyDescent="0.2">
      <c r="B30" s="348"/>
      <c r="C30" s="173"/>
      <c r="D30" s="313"/>
      <c r="E30" s="313"/>
      <c r="F30" s="173"/>
      <c r="G30" s="314"/>
      <c r="H30" s="315"/>
      <c r="I30" s="314"/>
      <c r="J30" s="173"/>
      <c r="K30" s="316"/>
      <c r="L30" s="316"/>
      <c r="M30" s="316"/>
      <c r="N30" s="317"/>
      <c r="O30" s="317"/>
      <c r="P30" s="318"/>
      <c r="Q30" s="318"/>
      <c r="R30" s="318"/>
      <c r="S30" s="318"/>
      <c r="T30" s="299"/>
    </row>
    <row r="31" spans="2:50" ht="15.75" customHeight="1" x14ac:dyDescent="0.2">
      <c r="B31" s="348"/>
      <c r="C31" s="222" t="s">
        <v>321</v>
      </c>
      <c r="D31" s="4"/>
      <c r="E31" s="4"/>
      <c r="F31" s="4"/>
      <c r="G31" s="4"/>
      <c r="H31" s="4"/>
      <c r="I31" s="4"/>
      <c r="J31" s="4"/>
      <c r="K31" s="4"/>
      <c r="L31" s="173"/>
      <c r="M31" s="173"/>
      <c r="N31" s="173"/>
      <c r="O31" s="173"/>
      <c r="P31" s="173"/>
      <c r="Q31" s="173"/>
      <c r="R31" s="173"/>
      <c r="S31" s="173"/>
      <c r="T31" s="128"/>
    </row>
    <row r="32" spans="2:50" ht="15.75" customHeight="1" x14ac:dyDescent="0.2">
      <c r="B32" s="348"/>
      <c r="C32" s="6" t="s">
        <v>322</v>
      </c>
      <c r="D32" s="4"/>
      <c r="E32" s="4"/>
      <c r="F32" s="6"/>
      <c r="G32" s="4"/>
      <c r="H32" s="4"/>
      <c r="I32" s="4"/>
      <c r="J32" s="6"/>
      <c r="K32" s="6"/>
      <c r="L32" s="177"/>
      <c r="M32" s="177"/>
      <c r="N32" s="177"/>
      <c r="O32" s="177"/>
      <c r="P32" s="177"/>
      <c r="Q32" s="177"/>
      <c r="R32" s="177"/>
      <c r="S32" s="177"/>
      <c r="T32" s="233"/>
    </row>
    <row r="33" spans="2:20" x14ac:dyDescent="0.2">
      <c r="B33" s="348"/>
      <c r="C33" s="319"/>
      <c r="D33" s="319"/>
      <c r="E33" s="320"/>
      <c r="F33" s="320"/>
      <c r="G33" s="319"/>
      <c r="H33" s="319"/>
      <c r="I33" s="319"/>
      <c r="J33" s="319"/>
      <c r="K33" s="319"/>
      <c r="L33" s="319"/>
      <c r="M33" s="319"/>
      <c r="N33" s="319"/>
      <c r="O33" s="319"/>
      <c r="P33" s="319"/>
      <c r="Q33" s="319"/>
      <c r="R33" s="319"/>
      <c r="S33" s="319"/>
      <c r="T33" s="321"/>
    </row>
    <row r="34" spans="2:20" ht="13.5" hidden="1" customHeight="1" x14ac:dyDescent="0.2">
      <c r="B34" s="348"/>
    </row>
    <row r="35" spans="2:20" hidden="1" x14ac:dyDescent="0.2">
      <c r="B35" s="348"/>
    </row>
    <row r="36" spans="2:20" hidden="1" x14ac:dyDescent="0.2">
      <c r="B36" s="348"/>
    </row>
    <row r="37" spans="2:20" hidden="1" x14ac:dyDescent="0.2">
      <c r="B37" s="348"/>
    </row>
    <row r="38" spans="2:20" s="43" customFormat="1" hidden="1" x14ac:dyDescent="0.2">
      <c r="B38" s="348"/>
    </row>
    <row r="39" spans="2:20" s="43" customFormat="1" ht="13.15" hidden="1" customHeight="1" x14ac:dyDescent="0.2"/>
    <row r="40" spans="2:20" s="43" customFormat="1" ht="13.15" hidden="1" customHeight="1" x14ac:dyDescent="0.2"/>
    <row r="41" spans="2:20" s="43" customFormat="1" ht="13.15" hidden="1" customHeight="1" x14ac:dyDescent="0.2"/>
    <row r="42" spans="2:20" s="43" customFormat="1" ht="13.15" hidden="1" customHeight="1" x14ac:dyDescent="0.2"/>
    <row r="43" spans="2:20" s="43" customFormat="1" ht="13.15" hidden="1" customHeight="1" x14ac:dyDescent="0.2"/>
    <row r="44" spans="2:20" s="43" customFormat="1" ht="13.15" hidden="1" customHeight="1" x14ac:dyDescent="0.2"/>
    <row r="45" spans="2:20" s="43" customFormat="1" ht="13.15" hidden="1" customHeight="1" x14ac:dyDescent="0.2"/>
    <row r="46" spans="2:20" s="43" customFormat="1" ht="13.15" hidden="1" customHeight="1" x14ac:dyDescent="0.2"/>
    <row r="47" spans="2:20" s="43" customFormat="1" ht="13.15" hidden="1" customHeight="1" x14ac:dyDescent="0.2"/>
    <row r="48" spans="2:20" s="43" customFormat="1" ht="13.15" hidden="1" customHeight="1" x14ac:dyDescent="0.2"/>
    <row r="49" spans="4:41" s="43" customFormat="1" ht="13.15" hidden="1" customHeight="1" x14ac:dyDescent="0.2">
      <c r="E49" s="43" t="e">
        <f>CONCATENATE(E53," ",I53," ",J53)</f>
        <v>#N/A</v>
      </c>
      <c r="W49" s="43" t="e">
        <f>CONCATENATE(W53," ",AA53," ",AB53)</f>
        <v>#N/A</v>
      </c>
    </row>
    <row r="50" spans="4:41" s="43" customFormat="1" ht="13.15" hidden="1" customHeight="1" x14ac:dyDescent="0.2"/>
    <row r="51" spans="4:41" s="43" customFormat="1" ht="13.15" hidden="1" customHeight="1" x14ac:dyDescent="0.2"/>
    <row r="52" spans="4:41" s="43" customFormat="1" ht="13.15" hidden="1" customHeight="1" x14ac:dyDescent="0.2"/>
    <row r="53" spans="4:41" s="43" customFormat="1" ht="13.15" hidden="1" customHeight="1" x14ac:dyDescent="0.2">
      <c r="E53" s="43" t="s">
        <v>323</v>
      </c>
      <c r="I53" s="322" t="e">
        <f>C143</f>
        <v>#N/A</v>
      </c>
      <c r="J53" s="43" t="s">
        <v>324</v>
      </c>
      <c r="W53" s="43" t="s">
        <v>325</v>
      </c>
      <c r="AA53" s="322" t="e">
        <f>U142</f>
        <v>#N/A</v>
      </c>
      <c r="AB53" s="43" t="s">
        <v>326</v>
      </c>
    </row>
    <row r="54" spans="4:41" s="43" customFormat="1" ht="13.15" hidden="1" customHeight="1" x14ac:dyDescent="0.2"/>
    <row r="55" spans="4:41" s="43" customFormat="1" ht="13.15" hidden="1" customHeight="1" x14ac:dyDescent="0.2"/>
    <row r="56" spans="4:41" s="43" customFormat="1" ht="13.15" hidden="1" customHeight="1" x14ac:dyDescent="0.2"/>
    <row r="57" spans="4:41" s="43" customFormat="1" ht="13.15" hidden="1" customHeight="1" x14ac:dyDescent="0.2"/>
    <row r="58" spans="4:41" s="43" customFormat="1" ht="13.15" hidden="1" customHeight="1" x14ac:dyDescent="0.2"/>
    <row r="59" spans="4:41" s="43" customFormat="1" ht="13.15" hidden="1" customHeight="1" x14ac:dyDescent="0.2">
      <c r="D59" s="43" t="s">
        <v>327</v>
      </c>
      <c r="H59" s="43" t="s">
        <v>328</v>
      </c>
      <c r="O59" s="322" t="s">
        <v>329</v>
      </c>
      <c r="P59" s="322" t="s">
        <v>330</v>
      </c>
      <c r="Q59" s="322" t="s">
        <v>331</v>
      </c>
      <c r="Z59" s="43" t="s">
        <v>332</v>
      </c>
      <c r="AI59" s="322" t="s">
        <v>333</v>
      </c>
      <c r="AM59" s="322" t="s">
        <v>334</v>
      </c>
      <c r="AN59" s="322" t="s">
        <v>335</v>
      </c>
    </row>
    <row r="60" spans="4:41" s="43" customFormat="1" ht="13.15" hidden="1" customHeight="1" x14ac:dyDescent="0.2">
      <c r="D60" s="43">
        <v>1</v>
      </c>
      <c r="E60" s="43">
        <f>IF(D9=1,K9/365*Übersicht!I8,"")</f>
        <v>0</v>
      </c>
      <c r="F60" s="43" t="str">
        <f>IF(D9=2,K9/365*Übersicht!I8,"")</f>
        <v/>
      </c>
      <c r="G60" s="43" t="str">
        <f>IF(D9=3,K9/365*Übersicht!I8,"")</f>
        <v/>
      </c>
      <c r="H60" s="43" t="str">
        <f>IF(D9=4,K9/365*Übersicht!I8,"")</f>
        <v/>
      </c>
      <c r="I60" s="43" t="str">
        <f>IF(D9=5,K9/365*Übersicht!I8,"")</f>
        <v/>
      </c>
      <c r="J60" s="43" t="str">
        <f>IF(D9=6,K9/365*Übersicht!I8,"")</f>
        <v/>
      </c>
      <c r="K60" s="43" t="str">
        <f>IF(D9=7,K9/365*Übersicht!I8,"")</f>
        <v/>
      </c>
      <c r="L60" s="43" t="str">
        <f>IF(D9=8,K9/365*Übersicht!I8,"")</f>
        <v/>
      </c>
      <c r="M60" s="43" t="str">
        <f>IF(D9=9,K9/365*Übersicht!I8,"")</f>
        <v/>
      </c>
      <c r="N60" s="43" t="str">
        <f>IF(D9=10,K9/365*Übersicht!I8,"")</f>
        <v/>
      </c>
      <c r="O60" s="322">
        <f t="shared" ref="O60:O79" si="6">SUM(E60:N60)</f>
        <v>0</v>
      </c>
      <c r="P60" s="322">
        <f t="shared" ref="P60:P79" si="7">L9</f>
        <v>137</v>
      </c>
      <c r="Q60" s="322">
        <v>1</v>
      </c>
      <c r="R60" s="101">
        <f t="shared" ref="R60:R79" si="8">IF(P60="",O60,P60)</f>
        <v>137</v>
      </c>
      <c r="W60" s="43">
        <f>IF(D9=1,M9/365*Übersicht!I8,"")</f>
        <v>0</v>
      </c>
      <c r="X60" s="43" t="str">
        <f>IF(D9=2,M9/365*Übersicht!I8,"")</f>
        <v/>
      </c>
      <c r="Y60" s="43" t="str">
        <f>IF(D9=3,M9/365*Übersicht!I8,"")</f>
        <v/>
      </c>
      <c r="Z60" s="43" t="str">
        <f>IF(D9=4,M9/365*Übersicht!I8,"")</f>
        <v/>
      </c>
      <c r="AA60" s="43" t="str">
        <f>IF(D9=5,M9/365*Übersicht!I8,"")</f>
        <v/>
      </c>
      <c r="AB60" s="43" t="str">
        <f>IF(D9=6,M9/365*Übersicht!I8,"")</f>
        <v/>
      </c>
      <c r="AC60" s="43" t="str">
        <f>IF(D9=7,M9/365*Übersicht!I8,"")</f>
        <v/>
      </c>
      <c r="AD60" s="43" t="str">
        <f>IF(D9=8,M9/365*Übersicht!I8,"")</f>
        <v/>
      </c>
      <c r="AE60" s="43" t="str">
        <f>IF(D9=9,M9/365*Übersicht!I8,"")</f>
        <v/>
      </c>
      <c r="AF60" s="43" t="str">
        <f>IF(D9=10,M9/365*Übersicht!I8,"")</f>
        <v/>
      </c>
      <c r="AI60" s="322">
        <f t="shared" ref="AI60:AI79" si="9">SUM(W60:AF60)</f>
        <v>0</v>
      </c>
      <c r="AM60" s="322">
        <f t="shared" ref="AM60:AM79" si="10">N9</f>
        <v>137</v>
      </c>
      <c r="AN60" s="322">
        <v>1</v>
      </c>
      <c r="AO60" s="43">
        <f t="shared" ref="AO60:AO79" si="11">IF(AM60="",AI60,AM60)</f>
        <v>137</v>
      </c>
    </row>
    <row r="61" spans="4:41" s="43" customFormat="1" ht="13.15" hidden="1" customHeight="1" x14ac:dyDescent="0.2">
      <c r="D61" s="43">
        <v>2</v>
      </c>
      <c r="E61" s="43">
        <f>IF(D10=1,K10/365*Übersicht!I9,"")</f>
        <v>0</v>
      </c>
      <c r="F61" s="43" t="str">
        <f>IF(D10=2,K10/365*Übersicht!I9,"")</f>
        <v/>
      </c>
      <c r="G61" s="43" t="str">
        <f>IF(D10=3,K10/365*Übersicht!I9,"")</f>
        <v/>
      </c>
      <c r="H61" s="43" t="str">
        <f>IF(D10=4,K10/365*Übersicht!I9,"")</f>
        <v/>
      </c>
      <c r="I61" s="43" t="str">
        <f>IF(D10=5,K10/365*Übersicht!I9,"")</f>
        <v/>
      </c>
      <c r="J61" s="43" t="str">
        <f>IF(D10=6,K10/365*Übersicht!I9,"")</f>
        <v/>
      </c>
      <c r="K61" s="43" t="str">
        <f>IF(D10=7,K10/365*Übersicht!I9,"")</f>
        <v/>
      </c>
      <c r="L61" s="43" t="str">
        <f>IF(D10=8,K10/365*Übersicht!I9,"")</f>
        <v/>
      </c>
      <c r="M61" s="43" t="str">
        <f>IF(D10=9,K10/365*Übersicht!I9,"")</f>
        <v/>
      </c>
      <c r="N61" s="43" t="str">
        <f>IF(D10=10,K10/365*Übersicht!I9,"")</f>
        <v/>
      </c>
      <c r="O61" s="322">
        <f t="shared" si="6"/>
        <v>0</v>
      </c>
      <c r="P61" s="322" t="str">
        <f t="shared" si="7"/>
        <v/>
      </c>
      <c r="Q61" s="322">
        <v>2</v>
      </c>
      <c r="R61" s="101">
        <f t="shared" si="8"/>
        <v>0</v>
      </c>
      <c r="W61" s="43">
        <f>IF(D10=1,M10/365*Übersicht!I9,"")</f>
        <v>0</v>
      </c>
      <c r="X61" s="43" t="str">
        <f>IF(D10=2,M10/365*Übersicht!I9,"")</f>
        <v/>
      </c>
      <c r="Y61" s="43" t="str">
        <f>IF(D10=3,M10/365*Übersicht!I9,"")</f>
        <v/>
      </c>
      <c r="Z61" s="43" t="str">
        <f>IF(D10=4,M10/365*Übersicht!I9,"")</f>
        <v/>
      </c>
      <c r="AA61" s="43" t="str">
        <f>IF(D10=5,M10/365*Übersicht!I9,"")</f>
        <v/>
      </c>
      <c r="AB61" s="43" t="str">
        <f>IF(D10=6,M10/365*Übersicht!I9,"")</f>
        <v/>
      </c>
      <c r="AC61" s="43" t="str">
        <f>IF(D10=7,M10/365*Übersicht!I9,"")</f>
        <v/>
      </c>
      <c r="AD61" s="43" t="str">
        <f>IF(D10=8,M10/365*Übersicht!I9,"")</f>
        <v/>
      </c>
      <c r="AE61" s="43" t="str">
        <f>IF(D10=9,M10/365*Übersicht!I9,"")</f>
        <v/>
      </c>
      <c r="AF61" s="43" t="str">
        <f>IF(D10=10,M10/365*Übersicht!I9,"")</f>
        <v/>
      </c>
      <c r="AI61" s="322">
        <f t="shared" si="9"/>
        <v>0</v>
      </c>
      <c r="AM61" s="322" t="str">
        <f t="shared" si="10"/>
        <v/>
      </c>
      <c r="AN61" s="322">
        <v>2</v>
      </c>
      <c r="AO61" s="101">
        <f t="shared" si="11"/>
        <v>0</v>
      </c>
    </row>
    <row r="62" spans="4:41" s="43" customFormat="1" ht="13.15" hidden="1" customHeight="1" x14ac:dyDescent="0.2">
      <c r="D62" s="43">
        <v>3</v>
      </c>
      <c r="E62" s="43">
        <f>IF(D11=1,K11/365*Übersicht!I10,"")</f>
        <v>0</v>
      </c>
      <c r="F62" s="43" t="str">
        <f>IF(D11=2,K11/365*Übersicht!I10,"")</f>
        <v/>
      </c>
      <c r="G62" s="43" t="str">
        <f>IF(D11=3,K11/365*Übersicht!I10,"")</f>
        <v/>
      </c>
      <c r="H62" s="43" t="str">
        <f>IF(D11=4,K11/365*Übersicht!I10,"")</f>
        <v/>
      </c>
      <c r="I62" s="43" t="str">
        <f>IF(D11=5,K11/365*Übersicht!I10,"")</f>
        <v/>
      </c>
      <c r="J62" s="43" t="str">
        <f>IF(D11=6,K11/365*Übersicht!I10,"")</f>
        <v/>
      </c>
      <c r="K62" s="43" t="str">
        <f>IF(D11=7,K11/365*Übersicht!I10,"")</f>
        <v/>
      </c>
      <c r="L62" s="43" t="str">
        <f>IF(D11=8,K11/365*Übersicht!I10,"")</f>
        <v/>
      </c>
      <c r="M62" s="43" t="str">
        <f>IF(D11=9,K11/365*Übersicht!I10,"")</f>
        <v/>
      </c>
      <c r="N62" s="43" t="str">
        <f>IF(D11=10,K11/365*Übersicht!I10,"")</f>
        <v/>
      </c>
      <c r="O62" s="322">
        <f t="shared" si="6"/>
        <v>0</v>
      </c>
      <c r="P62" s="322" t="str">
        <f t="shared" si="7"/>
        <v/>
      </c>
      <c r="Q62" s="322">
        <v>3</v>
      </c>
      <c r="R62" s="101">
        <f t="shared" si="8"/>
        <v>0</v>
      </c>
      <c r="W62" s="43">
        <f>IF(D11=1,M11/365*Übersicht!I10,"")</f>
        <v>0</v>
      </c>
      <c r="X62" s="43" t="str">
        <f>IF(D11=2,M11/365*Übersicht!I10,"")</f>
        <v/>
      </c>
      <c r="Y62" s="43" t="str">
        <f>IF(D11=3,M11/365*Übersicht!I10,"")</f>
        <v/>
      </c>
      <c r="Z62" s="43" t="str">
        <f>IF(D11=4,M11/365*Übersicht!I10,"")</f>
        <v/>
      </c>
      <c r="AA62" s="43" t="str">
        <f>IF(D11=5,M11/365*Übersicht!I10,"")</f>
        <v/>
      </c>
      <c r="AB62" s="43" t="str">
        <f>IF(D11=6,M11/365*Übersicht!I10,"")</f>
        <v/>
      </c>
      <c r="AC62" s="43" t="str">
        <f>IF(D11=7,M11/365*Übersicht!I10,"")</f>
        <v/>
      </c>
      <c r="AD62" s="43" t="str">
        <f>IF(D11=8,M11/365*Übersicht!I10,"")</f>
        <v/>
      </c>
      <c r="AE62" s="43" t="str">
        <f>IF(D11=9,M11/365*Übersicht!I10,"")</f>
        <v/>
      </c>
      <c r="AF62" s="43" t="str">
        <f>IF(D11=10,M11/365*Übersicht!I10,"")</f>
        <v/>
      </c>
      <c r="AI62" s="322">
        <f t="shared" si="9"/>
        <v>0</v>
      </c>
      <c r="AM62" s="322" t="str">
        <f t="shared" si="10"/>
        <v/>
      </c>
      <c r="AN62" s="322">
        <v>3</v>
      </c>
      <c r="AO62" s="101">
        <f t="shared" si="11"/>
        <v>0</v>
      </c>
    </row>
    <row r="63" spans="4:41" s="43" customFormat="1" ht="13.15" hidden="1" customHeight="1" x14ac:dyDescent="0.2">
      <c r="D63" s="43">
        <v>4</v>
      </c>
      <c r="E63" s="43">
        <f>IF(D12=1,K12/365*Übersicht!I11,"")</f>
        <v>0</v>
      </c>
      <c r="F63" s="43" t="str">
        <f>IF(D12=2,K12/365*Übersicht!I11,"")</f>
        <v/>
      </c>
      <c r="G63" s="43" t="str">
        <f>IF(D12=3,K12/365*Übersicht!I11,"")</f>
        <v/>
      </c>
      <c r="H63" s="43" t="str">
        <f>IF(D12=4,K12/365*Übersicht!I11,"")</f>
        <v/>
      </c>
      <c r="I63" s="43" t="str">
        <f>IF(D12=5,K12/365*Übersicht!I11,"")</f>
        <v/>
      </c>
      <c r="J63" s="43" t="str">
        <f>IF(D12=6,K12/365*Übersicht!I11,"")</f>
        <v/>
      </c>
      <c r="K63" s="43" t="str">
        <f>IF(D12=7,K12/365*Übersicht!I11,"")</f>
        <v/>
      </c>
      <c r="L63" s="43" t="str">
        <f>IF(D12=8,K12/365*Übersicht!I11,"")</f>
        <v/>
      </c>
      <c r="M63" s="43" t="str">
        <f>IF(D12=9,K12/365*Übersicht!I11,"")</f>
        <v/>
      </c>
      <c r="N63" s="43" t="str">
        <f>IF(D12=10,K12/365*Übersicht!I11,"")</f>
        <v/>
      </c>
      <c r="O63" s="322">
        <f t="shared" si="6"/>
        <v>0</v>
      </c>
      <c r="P63" s="322" t="str">
        <f t="shared" si="7"/>
        <v/>
      </c>
      <c r="Q63" s="322">
        <v>4</v>
      </c>
      <c r="R63" s="101">
        <f t="shared" si="8"/>
        <v>0</v>
      </c>
      <c r="W63" s="43">
        <f>IF(D12=1,M12/365*Übersicht!I11,"")</f>
        <v>0</v>
      </c>
      <c r="X63" s="43" t="str">
        <f>IF(D12=2,M12/365*Übersicht!I11,"")</f>
        <v/>
      </c>
      <c r="Y63" s="43" t="str">
        <f>IF(D12=3,M12/365*Übersicht!I11,"")</f>
        <v/>
      </c>
      <c r="Z63" s="43" t="str">
        <f>IF(D12=4,M12/365*Übersicht!I11,"")</f>
        <v/>
      </c>
      <c r="AA63" s="43" t="str">
        <f>IF(D12=5,M12/365*Übersicht!I11,"")</f>
        <v/>
      </c>
      <c r="AB63" s="43" t="str">
        <f>IF(D12=6,M12/365*Übersicht!I11,"")</f>
        <v/>
      </c>
      <c r="AC63" s="43" t="str">
        <f>IF(D12=7,M12/365*Übersicht!I11,"")</f>
        <v/>
      </c>
      <c r="AD63" s="43" t="str">
        <f>IF(D12=8,M12/365*Übersicht!I11,"")</f>
        <v/>
      </c>
      <c r="AE63" s="43" t="str">
        <f>IF(D12=9,M12/365*Übersicht!I11,"")</f>
        <v/>
      </c>
      <c r="AF63" s="43" t="str">
        <f>IF(D12=10,M12/365*Übersicht!I11,"")</f>
        <v/>
      </c>
      <c r="AI63" s="322">
        <f t="shared" si="9"/>
        <v>0</v>
      </c>
      <c r="AM63" s="322" t="str">
        <f t="shared" si="10"/>
        <v/>
      </c>
      <c r="AN63" s="322">
        <v>4</v>
      </c>
      <c r="AO63" s="101">
        <f t="shared" si="11"/>
        <v>0</v>
      </c>
    </row>
    <row r="64" spans="4:41" s="43" customFormat="1" ht="13.15" hidden="1" customHeight="1" x14ac:dyDescent="0.2">
      <c r="D64" s="43">
        <v>5</v>
      </c>
      <c r="E64" s="43" t="str">
        <f>IF(D13=1,K13/365*Übersicht!I12,"")</f>
        <v/>
      </c>
      <c r="F64" s="43" t="str">
        <f>IF(D13=2,K13/365*Übersicht!I12,"")</f>
        <v/>
      </c>
      <c r="G64" s="43" t="str">
        <f>IF(D13=3,K13/365*Übersicht!I12,"")</f>
        <v/>
      </c>
      <c r="H64" s="43" t="str">
        <f>IF(D13=4,K13/365*Übersicht!I12,"")</f>
        <v/>
      </c>
      <c r="I64" s="43" t="str">
        <f>IF(D13=5,K13/365*Übersicht!I12,"")</f>
        <v/>
      </c>
      <c r="J64" s="43" t="str">
        <f>IF(D13=6,K13/365*Übersicht!I12,"")</f>
        <v/>
      </c>
      <c r="K64" s="43" t="str">
        <f>IF(D13=7,K13/365*Übersicht!I12,"")</f>
        <v/>
      </c>
      <c r="L64" s="43" t="str">
        <f>IF(D13=8,K13/365*Übersicht!I12,"")</f>
        <v/>
      </c>
      <c r="M64" s="43" t="str">
        <f>IF(D13=9,K13/365*Übersicht!I12,"")</f>
        <v/>
      </c>
      <c r="N64" s="43" t="str">
        <f>IF(D13=10,K13/365*Übersicht!I12,"")</f>
        <v/>
      </c>
      <c r="O64" s="322">
        <f t="shared" si="6"/>
        <v>0</v>
      </c>
      <c r="P64" s="322" t="str">
        <f t="shared" si="7"/>
        <v/>
      </c>
      <c r="Q64" s="322">
        <v>5</v>
      </c>
      <c r="R64" s="101">
        <f t="shared" si="8"/>
        <v>0</v>
      </c>
      <c r="W64" s="43" t="str">
        <f>IF(D13=1,M13/365*Übersicht!I12,"")</f>
        <v/>
      </c>
      <c r="X64" s="43" t="str">
        <f>IF(D13=2,M13/365*Übersicht!I12,"")</f>
        <v/>
      </c>
      <c r="Y64" s="43" t="str">
        <f>IF(D13=3,M13/365*Übersicht!I12,"")</f>
        <v/>
      </c>
      <c r="Z64" s="43" t="str">
        <f>IF(D13=4,M13/365*Übersicht!I12,"")</f>
        <v/>
      </c>
      <c r="AA64" s="43" t="str">
        <f>IF(D13=5,M13/365*Übersicht!I12,"")</f>
        <v/>
      </c>
      <c r="AB64" s="43" t="str">
        <f>IF(D13=6,M13/365*Übersicht!I12,"")</f>
        <v/>
      </c>
      <c r="AC64" s="43" t="str">
        <f>IF(D13=7,M13/365*Übersicht!I12,"")</f>
        <v/>
      </c>
      <c r="AD64" s="43" t="str">
        <f>IF(D13=8,M13/365*Übersicht!I12,"")</f>
        <v/>
      </c>
      <c r="AE64" s="43" t="str">
        <f>IF(D13=9,M13/365*Übersicht!I12,"")</f>
        <v/>
      </c>
      <c r="AF64" s="43" t="str">
        <f>IF(D13=10,M13/365*Übersicht!I12,"")</f>
        <v/>
      </c>
      <c r="AI64" s="322">
        <f t="shared" si="9"/>
        <v>0</v>
      </c>
      <c r="AM64" s="322" t="str">
        <f t="shared" si="10"/>
        <v/>
      </c>
      <c r="AN64" s="322">
        <v>5</v>
      </c>
      <c r="AO64" s="101">
        <f t="shared" si="11"/>
        <v>0</v>
      </c>
    </row>
    <row r="65" spans="4:41" s="43" customFormat="1" ht="13.15" hidden="1" customHeight="1" x14ac:dyDescent="0.2">
      <c r="D65" s="43">
        <v>6</v>
      </c>
      <c r="E65" s="43" t="str">
        <f>IF(D14=1,K14/365*Übersicht!I13,"")</f>
        <v/>
      </c>
      <c r="F65" s="43" t="str">
        <f>IF(D14=2,K14/365*Übersicht!I13,"")</f>
        <v/>
      </c>
      <c r="G65" s="43" t="str">
        <f>IF(D14=3,K14/365*Übersicht!I13,"")</f>
        <v/>
      </c>
      <c r="H65" s="43" t="str">
        <f>IF(D14=4,K14/365*Übersicht!I13,"")</f>
        <v/>
      </c>
      <c r="I65" s="43" t="str">
        <f>IF(D14=5,K14/365*Übersicht!I13,"")</f>
        <v/>
      </c>
      <c r="J65" s="43" t="str">
        <f>IF(D14=6,K14/365*Übersicht!I13,"")</f>
        <v/>
      </c>
      <c r="K65" s="43" t="str">
        <f>IF(D14=7,K14/365*Übersicht!I13,"")</f>
        <v/>
      </c>
      <c r="L65" s="43" t="str">
        <f>IF(D14=8,K14/365*Übersicht!I13,"")</f>
        <v/>
      </c>
      <c r="M65" s="43" t="str">
        <f>IF(D14=9,K14/365*Übersicht!I13,"")</f>
        <v/>
      </c>
      <c r="N65" s="43" t="str">
        <f>IF(D14=10,K14/365*Übersicht!I13,"")</f>
        <v/>
      </c>
      <c r="O65" s="322">
        <f t="shared" si="6"/>
        <v>0</v>
      </c>
      <c r="P65" s="322" t="str">
        <f t="shared" si="7"/>
        <v/>
      </c>
      <c r="Q65" s="322">
        <v>6</v>
      </c>
      <c r="R65" s="101">
        <f t="shared" si="8"/>
        <v>0</v>
      </c>
      <c r="W65" s="43" t="str">
        <f>IF(D14=1,M14/365*Übersicht!I13,"")</f>
        <v/>
      </c>
      <c r="X65" s="43" t="str">
        <f>IF(D14=2,M14/365*Übersicht!I13,"")</f>
        <v/>
      </c>
      <c r="Y65" s="43" t="str">
        <f>IF(D14=3,M14/365*Übersicht!I13,"")</f>
        <v/>
      </c>
      <c r="Z65" s="43" t="str">
        <f>IF(D14=4,M14/365*Übersicht!I13,"")</f>
        <v/>
      </c>
      <c r="AA65" s="43" t="str">
        <f>IF(D14=5,M14/365*Übersicht!I13,"")</f>
        <v/>
      </c>
      <c r="AB65" s="43" t="str">
        <f>IF(D14=6,M14/365*Übersicht!I13,"")</f>
        <v/>
      </c>
      <c r="AC65" s="43" t="str">
        <f>IF(D14=7,M14/365*Übersicht!I13,"")</f>
        <v/>
      </c>
      <c r="AD65" s="43" t="str">
        <f>IF(D14=8,M14/365*Übersicht!I13,"")</f>
        <v/>
      </c>
      <c r="AE65" s="43" t="str">
        <f>IF(D14=9,M14/365*Übersicht!I13,"")</f>
        <v/>
      </c>
      <c r="AF65" s="43" t="str">
        <f>IF(D14=10,M14/365*Übersicht!I13,"")</f>
        <v/>
      </c>
      <c r="AI65" s="322">
        <f t="shared" si="9"/>
        <v>0</v>
      </c>
      <c r="AM65" s="322" t="str">
        <f t="shared" si="10"/>
        <v/>
      </c>
      <c r="AN65" s="322">
        <v>6</v>
      </c>
      <c r="AO65" s="101">
        <f t="shared" si="11"/>
        <v>0</v>
      </c>
    </row>
    <row r="66" spans="4:41" s="43" customFormat="1" ht="13.15" hidden="1" customHeight="1" x14ac:dyDescent="0.2">
      <c r="D66" s="43">
        <v>7</v>
      </c>
      <c r="E66" s="43" t="str">
        <f>IF(D15=1,K15/365*Übersicht!I14,"")</f>
        <v/>
      </c>
      <c r="F66" s="43" t="str">
        <f>IF(D15=2,K15/365*Übersicht!I14,"")</f>
        <v/>
      </c>
      <c r="G66" s="43" t="str">
        <f>IF(D15=3,K15/365*Übersicht!I14,"")</f>
        <v/>
      </c>
      <c r="H66" s="43" t="str">
        <f>IF(D15=4,K15/365*Übersicht!I14,"")</f>
        <v/>
      </c>
      <c r="I66" s="43" t="str">
        <f>IF(D15=5,K15/365*Übersicht!I14,"")</f>
        <v/>
      </c>
      <c r="J66" s="43" t="str">
        <f>IF(D15=6,K15/365*Übersicht!I14,"")</f>
        <v/>
      </c>
      <c r="K66" s="43" t="str">
        <f>IF(D15=7,K15/365*Übersicht!I14,"")</f>
        <v/>
      </c>
      <c r="L66" s="43" t="str">
        <f>IF(D15=8,K15/365*Übersicht!I14,"")</f>
        <v/>
      </c>
      <c r="M66" s="43" t="str">
        <f>IF(D15=9,K15/365*Übersicht!I14,"")</f>
        <v/>
      </c>
      <c r="N66" s="43" t="str">
        <f>IF(D15=10,K15/365*Übersicht!I14,"")</f>
        <v/>
      </c>
      <c r="O66" s="322">
        <f t="shared" si="6"/>
        <v>0</v>
      </c>
      <c r="P66" s="322" t="str">
        <f t="shared" si="7"/>
        <v/>
      </c>
      <c r="Q66" s="322">
        <v>7</v>
      </c>
      <c r="R66" s="101">
        <f t="shared" si="8"/>
        <v>0</v>
      </c>
      <c r="W66" s="43" t="str">
        <f>IF(D15=1,M15/365*Übersicht!I14,"")</f>
        <v/>
      </c>
      <c r="X66" s="43" t="str">
        <f>IF(D15=2,M15/365*Übersicht!I14,"")</f>
        <v/>
      </c>
      <c r="Y66" s="43" t="str">
        <f>IF(D15=3,M15/365*Übersicht!I14,"")</f>
        <v/>
      </c>
      <c r="Z66" s="43" t="str">
        <f>IF(D15=4,M15/365*Übersicht!I14,"")</f>
        <v/>
      </c>
      <c r="AA66" s="43" t="str">
        <f>IF(D15=5,M15/365*Übersicht!I14,"")</f>
        <v/>
      </c>
      <c r="AB66" s="43" t="str">
        <f>IF(D15=6,M15/365*Übersicht!I14,"")</f>
        <v/>
      </c>
      <c r="AC66" s="43" t="str">
        <f>IF(D15=7,M15/365*Übersicht!I14,"")</f>
        <v/>
      </c>
      <c r="AD66" s="43" t="str">
        <f>IF(D15=8,M15/365*Übersicht!I14,"")</f>
        <v/>
      </c>
      <c r="AE66" s="43" t="str">
        <f>IF(D15=9,M15/365*Übersicht!I14,"")</f>
        <v/>
      </c>
      <c r="AF66" s="43" t="str">
        <f>IF(D15=10,M15/365*Übersicht!I14,"")</f>
        <v/>
      </c>
      <c r="AI66" s="322">
        <f t="shared" si="9"/>
        <v>0</v>
      </c>
      <c r="AM66" s="322" t="str">
        <f t="shared" si="10"/>
        <v/>
      </c>
      <c r="AN66" s="322">
        <v>7</v>
      </c>
      <c r="AO66" s="101">
        <f t="shared" si="11"/>
        <v>0</v>
      </c>
    </row>
    <row r="67" spans="4:41" s="43" customFormat="1" ht="13.15" hidden="1" customHeight="1" x14ac:dyDescent="0.2">
      <c r="D67" s="43">
        <v>8</v>
      </c>
      <c r="E67" s="43" t="str">
        <f>IF(D16=1,K16/365*Übersicht!I15,"")</f>
        <v/>
      </c>
      <c r="F67" s="43" t="str">
        <f>IF(D16=2,K16/365*Übersicht!I15,"")</f>
        <v/>
      </c>
      <c r="G67" s="43" t="str">
        <f>IF(D16=3,K16/365*Übersicht!I15,"")</f>
        <v/>
      </c>
      <c r="H67" s="43" t="str">
        <f>IF(D16=4,K16/365*Übersicht!I15,"")</f>
        <v/>
      </c>
      <c r="I67" s="43" t="str">
        <f>IF(D16=5,K16/365*Übersicht!I15,"")</f>
        <v/>
      </c>
      <c r="J67" s="43" t="str">
        <f>IF(D16=6,K16/365*Übersicht!I15,"")</f>
        <v/>
      </c>
      <c r="K67" s="43" t="str">
        <f>IF(D16=7,K16/365*Übersicht!I15,"")</f>
        <v/>
      </c>
      <c r="L67" s="43" t="str">
        <f>IF(D16=8,K16/365*Übersicht!I15,"")</f>
        <v/>
      </c>
      <c r="M67" s="43" t="str">
        <f>IF(D16=9,K16/365*Übersicht!I15,"")</f>
        <v/>
      </c>
      <c r="N67" s="43" t="str">
        <f>IF(D16=10,K16/365*Übersicht!I15,"")</f>
        <v/>
      </c>
      <c r="O67" s="322">
        <f t="shared" si="6"/>
        <v>0</v>
      </c>
      <c r="P67" s="322" t="str">
        <f t="shared" si="7"/>
        <v/>
      </c>
      <c r="Q67" s="322">
        <v>8</v>
      </c>
      <c r="R67" s="101">
        <f t="shared" si="8"/>
        <v>0</v>
      </c>
      <c r="W67" s="43" t="str">
        <f>IF(D16=1,M16/365*Übersicht!I15,"")</f>
        <v/>
      </c>
      <c r="X67" s="43" t="str">
        <f>IF(D16=2,M16/365*Übersicht!I15,"")</f>
        <v/>
      </c>
      <c r="Y67" s="43" t="str">
        <f>IF(D16=3,M16/365*Übersicht!I15,"")</f>
        <v/>
      </c>
      <c r="Z67" s="43" t="str">
        <f>IF(D16=4,M16/365*Übersicht!I15,"")</f>
        <v/>
      </c>
      <c r="AA67" s="43" t="str">
        <f>IF(D16=5,M16/365*Übersicht!I15,"")</f>
        <v/>
      </c>
      <c r="AB67" s="43" t="str">
        <f>IF(D16=6,M16/365*Übersicht!I15,"")</f>
        <v/>
      </c>
      <c r="AC67" s="43" t="str">
        <f>IF(D16=7,M16/365*Übersicht!I15,"")</f>
        <v/>
      </c>
      <c r="AD67" s="43" t="str">
        <f>IF(D16=8,M16/365*Übersicht!I15,"")</f>
        <v/>
      </c>
      <c r="AE67" s="43" t="str">
        <f>IF(D16=9,M16/365*Übersicht!I15,"")</f>
        <v/>
      </c>
      <c r="AF67" s="43" t="str">
        <f>IF(D16=10,M16/365*Übersicht!I15,"")</f>
        <v/>
      </c>
      <c r="AI67" s="322">
        <f t="shared" si="9"/>
        <v>0</v>
      </c>
      <c r="AM67" s="322" t="str">
        <f t="shared" si="10"/>
        <v/>
      </c>
      <c r="AN67" s="322">
        <v>8</v>
      </c>
      <c r="AO67" s="101">
        <f t="shared" si="11"/>
        <v>0</v>
      </c>
    </row>
    <row r="68" spans="4:41" s="43" customFormat="1" ht="13.15" hidden="1" customHeight="1" x14ac:dyDescent="0.2">
      <c r="D68" s="43">
        <v>9</v>
      </c>
      <c r="E68" s="43" t="str">
        <f>IF(D17=1,K17/365*Übersicht!I16,"")</f>
        <v/>
      </c>
      <c r="F68" s="43" t="str">
        <f>IF(D17=2,K17/365*Übersicht!I16,"")</f>
        <v/>
      </c>
      <c r="G68" s="43" t="str">
        <f>IF(D17=3,K17/365*Übersicht!I16,"")</f>
        <v/>
      </c>
      <c r="H68" s="43" t="str">
        <f>IF(D17=4,K17/365*Übersicht!I16,"")</f>
        <v/>
      </c>
      <c r="I68" s="43" t="str">
        <f>IF(D17=5,K17/365*Übersicht!I16,"")</f>
        <v/>
      </c>
      <c r="J68" s="43" t="str">
        <f>IF(D17=6,K17/365*Übersicht!I16,"")</f>
        <v/>
      </c>
      <c r="K68" s="43" t="str">
        <f>IF(D17=7,K17/365*Übersicht!I16,"")</f>
        <v/>
      </c>
      <c r="L68" s="43" t="str">
        <f>IF(D17=8,K17/365*Übersicht!I16,"")</f>
        <v/>
      </c>
      <c r="M68" s="43" t="str">
        <f>IF(D17=9,K17/365*Übersicht!I16,"")</f>
        <v/>
      </c>
      <c r="N68" s="43" t="str">
        <f>IF(D17=10,K17/365*Übersicht!I16,"")</f>
        <v/>
      </c>
      <c r="O68" s="322">
        <f t="shared" si="6"/>
        <v>0</v>
      </c>
      <c r="P68" s="322" t="str">
        <f t="shared" si="7"/>
        <v/>
      </c>
      <c r="Q68" s="322">
        <v>9</v>
      </c>
      <c r="R68" s="101">
        <f t="shared" si="8"/>
        <v>0</v>
      </c>
      <c r="W68" s="43" t="str">
        <f>IF(D17=1,M17/365*Übersicht!I16,"")</f>
        <v/>
      </c>
      <c r="X68" s="43" t="str">
        <f>IF(D17=2,M17/365*Übersicht!I16,"")</f>
        <v/>
      </c>
      <c r="Y68" s="43" t="str">
        <f>IF(D17=3,M17/365*Übersicht!I16,"")</f>
        <v/>
      </c>
      <c r="Z68" s="43" t="str">
        <f>IF(D17=4,M17/365*Übersicht!I16,"")</f>
        <v/>
      </c>
      <c r="AA68" s="43" t="str">
        <f>IF(D17=5,M17/365*Übersicht!I16,"")</f>
        <v/>
      </c>
      <c r="AB68" s="43" t="str">
        <f>IF(D17=6,M17/365*Übersicht!I16,"")</f>
        <v/>
      </c>
      <c r="AC68" s="43" t="str">
        <f>IF(D17=7,M17/365*Übersicht!I16,"")</f>
        <v/>
      </c>
      <c r="AD68" s="43" t="str">
        <f>IF(D17=8,M17/365*Übersicht!I16,"")</f>
        <v/>
      </c>
      <c r="AE68" s="43" t="str">
        <f>IF(D17=9,M17/365*Übersicht!I16,"")</f>
        <v/>
      </c>
      <c r="AF68" s="43" t="str">
        <f>IF(D17=10,M17/365*Übersicht!I16,"")</f>
        <v/>
      </c>
      <c r="AI68" s="322">
        <f t="shared" si="9"/>
        <v>0</v>
      </c>
      <c r="AM68" s="322" t="str">
        <f t="shared" si="10"/>
        <v/>
      </c>
      <c r="AN68" s="322">
        <v>9</v>
      </c>
      <c r="AO68" s="101">
        <f t="shared" si="11"/>
        <v>0</v>
      </c>
    </row>
    <row r="69" spans="4:41" s="43" customFormat="1" ht="13.15" hidden="1" customHeight="1" x14ac:dyDescent="0.2">
      <c r="D69" s="43">
        <v>10</v>
      </c>
      <c r="E69" s="43" t="str">
        <f>IF(D18=1,K18/365*Übersicht!I17,"")</f>
        <v/>
      </c>
      <c r="F69" s="43" t="str">
        <f>IF(D18=2,K18/365*Übersicht!I17,"")</f>
        <v/>
      </c>
      <c r="G69" s="43" t="str">
        <f>IF(D18=3,K18/365*Übersicht!I17,"")</f>
        <v/>
      </c>
      <c r="H69" s="43" t="str">
        <f>IF(D18=4,K18/365*Übersicht!I17,"")</f>
        <v/>
      </c>
      <c r="I69" s="43" t="str">
        <f>IF(D18=5,K18/365*Übersicht!I17,"")</f>
        <v/>
      </c>
      <c r="J69" s="43" t="str">
        <f>IF(D18=6,K18/365*Übersicht!I17,"")</f>
        <v/>
      </c>
      <c r="K69" s="43" t="str">
        <f>IF(D18=7,K18/365*Übersicht!I17,"")</f>
        <v/>
      </c>
      <c r="L69" s="43" t="str">
        <f>IF(D18=8,K18/365*Übersicht!I17,"")</f>
        <v/>
      </c>
      <c r="M69" s="43" t="str">
        <f>IF(D18=9,K18/365*Übersicht!I17,"")</f>
        <v/>
      </c>
      <c r="N69" s="43" t="str">
        <f>IF(D18=10,K18/365*Übersicht!I17,"")</f>
        <v/>
      </c>
      <c r="O69" s="322">
        <f t="shared" si="6"/>
        <v>0</v>
      </c>
      <c r="P69" s="322" t="str">
        <f t="shared" si="7"/>
        <v/>
      </c>
      <c r="Q69" s="322">
        <v>10</v>
      </c>
      <c r="R69" s="101">
        <f t="shared" si="8"/>
        <v>0</v>
      </c>
      <c r="W69" s="43" t="str">
        <f>IF(D18=1,M18/365*Übersicht!I17,"")</f>
        <v/>
      </c>
      <c r="X69" s="43" t="str">
        <f>IF(D18=2,M18/365*Übersicht!I17,"")</f>
        <v/>
      </c>
      <c r="Y69" s="43" t="str">
        <f>IF(D18=3,M18/365*Übersicht!I17,"")</f>
        <v/>
      </c>
      <c r="Z69" s="43" t="str">
        <f>IF(D18=4,M18/365*Übersicht!I17,"")</f>
        <v/>
      </c>
      <c r="AA69" s="43" t="str">
        <f>IF(D18=5,M18/365*Übersicht!I17,"")</f>
        <v/>
      </c>
      <c r="AB69" s="43" t="str">
        <f>IF(D18=6,M18/365*Übersicht!I17,"")</f>
        <v/>
      </c>
      <c r="AC69" s="43" t="str">
        <f>IF(D18=7,M18/365*Übersicht!I17,"")</f>
        <v/>
      </c>
      <c r="AD69" s="43" t="str">
        <f>IF(D18=8,M18/365*Übersicht!I17,"")</f>
        <v/>
      </c>
      <c r="AE69" s="43" t="str">
        <f>IF(D18=9,M18/365*Übersicht!I17,"")</f>
        <v/>
      </c>
      <c r="AF69" s="43" t="str">
        <f>IF(D18=10,M18/365*Übersicht!I17,"")</f>
        <v/>
      </c>
      <c r="AI69" s="322">
        <f t="shared" si="9"/>
        <v>0</v>
      </c>
      <c r="AM69" s="322" t="str">
        <f t="shared" si="10"/>
        <v/>
      </c>
      <c r="AN69" s="322">
        <v>10</v>
      </c>
      <c r="AO69" s="101">
        <f t="shared" si="11"/>
        <v>0</v>
      </c>
    </row>
    <row r="70" spans="4:41" s="43" customFormat="1" ht="13.15" hidden="1" customHeight="1" x14ac:dyDescent="0.2">
      <c r="D70" s="43">
        <v>11</v>
      </c>
      <c r="E70" s="43" t="str">
        <f>IF(D19=1,K19/365*Übersicht!I18,"")</f>
        <v/>
      </c>
      <c r="F70" s="43" t="str">
        <f>IF(D19=2,K19/365*Übersicht!I18,"")</f>
        <v/>
      </c>
      <c r="G70" s="43" t="str">
        <f>IF(D19=3,K19/365*Übersicht!I18,"")</f>
        <v/>
      </c>
      <c r="H70" s="43" t="str">
        <f>IF(D19=4,K19/365*Übersicht!I18,"")</f>
        <v/>
      </c>
      <c r="I70" s="43" t="str">
        <f>IF(D19=5,K19/365*Übersicht!I18,"")</f>
        <v/>
      </c>
      <c r="J70" s="43" t="str">
        <f>IF(D19=6,K19/365*Übersicht!I18,"")</f>
        <v/>
      </c>
      <c r="K70" s="43" t="str">
        <f>IF(D19=7,K19/365*Übersicht!I18,"")</f>
        <v/>
      </c>
      <c r="L70" s="43" t="str">
        <f>IF(D19=8,K19/365*Übersicht!I18,"")</f>
        <v/>
      </c>
      <c r="M70" s="43" t="str">
        <f>IF(D19=9,K19/365*Übersicht!I18,"")</f>
        <v/>
      </c>
      <c r="N70" s="43" t="str">
        <f>IF(D19=10,K19/365*Übersicht!I18,"")</f>
        <v/>
      </c>
      <c r="O70" s="322">
        <f t="shared" si="6"/>
        <v>0</v>
      </c>
      <c r="P70" s="322" t="str">
        <f t="shared" si="7"/>
        <v/>
      </c>
      <c r="Q70" s="322">
        <v>11</v>
      </c>
      <c r="R70" s="101">
        <f t="shared" si="8"/>
        <v>0</v>
      </c>
      <c r="W70" s="43" t="str">
        <f>IF(D19=1,M19/365*Übersicht!I18,"")</f>
        <v/>
      </c>
      <c r="X70" s="43" t="str">
        <f>IF(D19=2,M19/365*Übersicht!I18,"")</f>
        <v/>
      </c>
      <c r="Y70" s="43" t="str">
        <f>IF(D19=3,M19/365*Übersicht!I18,"")</f>
        <v/>
      </c>
      <c r="Z70" s="43" t="str">
        <f>IF(D19=4,M19/365*Übersicht!I18,"")</f>
        <v/>
      </c>
      <c r="AA70" s="43" t="str">
        <f>IF(D19=5,M19/365*Übersicht!I18,"")</f>
        <v/>
      </c>
      <c r="AB70" s="43" t="str">
        <f>IF(D19=6,M19/365*Übersicht!I18,"")</f>
        <v/>
      </c>
      <c r="AC70" s="43" t="str">
        <f>IF(D19=7,M19/365*Übersicht!I18,"")</f>
        <v/>
      </c>
      <c r="AD70" s="43" t="str">
        <f>IF(D19=8,M19/365*Übersicht!I18,"")</f>
        <v/>
      </c>
      <c r="AE70" s="43" t="str">
        <f>IF(D19=9,M19/365*Übersicht!I18,"")</f>
        <v/>
      </c>
      <c r="AF70" s="43" t="str">
        <f>IF(D19=10,M19/365*Übersicht!I18,"")</f>
        <v/>
      </c>
      <c r="AI70" s="322">
        <f t="shared" si="9"/>
        <v>0</v>
      </c>
      <c r="AM70" s="322" t="str">
        <f t="shared" si="10"/>
        <v/>
      </c>
      <c r="AN70" s="322">
        <v>11</v>
      </c>
      <c r="AO70" s="101">
        <f t="shared" si="11"/>
        <v>0</v>
      </c>
    </row>
    <row r="71" spans="4:41" s="43" customFormat="1" ht="13.15" hidden="1" customHeight="1" x14ac:dyDescent="0.2">
      <c r="D71" s="43">
        <v>12</v>
      </c>
      <c r="E71" s="43" t="str">
        <f>IF(D20=1,K20/365*Übersicht!I19,"")</f>
        <v/>
      </c>
      <c r="F71" s="43" t="str">
        <f>IF(D20=2,K20/365*Übersicht!I19,"")</f>
        <v/>
      </c>
      <c r="G71" s="43" t="str">
        <f>IF(D20=3,K20/365*Übersicht!I19,"")</f>
        <v/>
      </c>
      <c r="H71" s="43" t="str">
        <f>IF(D20=4,K20/365*Übersicht!I19,"")</f>
        <v/>
      </c>
      <c r="I71" s="43" t="str">
        <f>IF(D20=5,K20/365*Übersicht!I19,"")</f>
        <v/>
      </c>
      <c r="J71" s="43" t="str">
        <f>IF(D20=6,K20/365*Übersicht!I19,"")</f>
        <v/>
      </c>
      <c r="K71" s="43" t="str">
        <f>IF(D20=7,K20/365*Übersicht!I19,"")</f>
        <v/>
      </c>
      <c r="L71" s="43" t="str">
        <f>IF(D20=8,K20/365*Übersicht!I19,"")</f>
        <v/>
      </c>
      <c r="M71" s="43" t="str">
        <f>IF(D20=9,K20/365*Übersicht!I19,"")</f>
        <v/>
      </c>
      <c r="N71" s="43" t="str">
        <f>IF(D20=10,K20/365*Übersicht!I19,"")</f>
        <v/>
      </c>
      <c r="O71" s="322">
        <f t="shared" si="6"/>
        <v>0</v>
      </c>
      <c r="P71" s="322" t="str">
        <f t="shared" si="7"/>
        <v/>
      </c>
      <c r="Q71" s="322">
        <v>12</v>
      </c>
      <c r="R71" s="101">
        <f t="shared" si="8"/>
        <v>0</v>
      </c>
      <c r="W71" s="43" t="str">
        <f>IF(D20=1,M20/365*Übersicht!I19,"")</f>
        <v/>
      </c>
      <c r="X71" s="43" t="str">
        <f>IF(D20=2,M20/365*Übersicht!I19,"")</f>
        <v/>
      </c>
      <c r="Y71" s="43" t="str">
        <f>IF(D20=3,M20/365*Übersicht!I19,"")</f>
        <v/>
      </c>
      <c r="Z71" s="43" t="str">
        <f>IF(D20=4,M20/365*Übersicht!I19,"")</f>
        <v/>
      </c>
      <c r="AA71" s="43" t="str">
        <f>IF(D20=5,M20/365*Übersicht!I19,"")</f>
        <v/>
      </c>
      <c r="AB71" s="43" t="str">
        <f>IF(D20=6,M20/365*Übersicht!I19,"")</f>
        <v/>
      </c>
      <c r="AC71" s="43" t="str">
        <f>IF(D20=7,M20/365*Übersicht!I19,"")</f>
        <v/>
      </c>
      <c r="AD71" s="43" t="str">
        <f>IF(D20=8,M20/365*Übersicht!I19,"")</f>
        <v/>
      </c>
      <c r="AE71" s="43" t="str">
        <f>IF(D20=9,M20/365*Übersicht!I19,"")</f>
        <v/>
      </c>
      <c r="AF71" s="43" t="str">
        <f>IF(D20=10,M20/365*Übersicht!I19,"")</f>
        <v/>
      </c>
      <c r="AI71" s="322">
        <f t="shared" si="9"/>
        <v>0</v>
      </c>
      <c r="AM71" s="322" t="str">
        <f t="shared" si="10"/>
        <v/>
      </c>
      <c r="AN71" s="322">
        <v>12</v>
      </c>
      <c r="AO71" s="101">
        <f t="shared" si="11"/>
        <v>0</v>
      </c>
    </row>
    <row r="72" spans="4:41" s="43" customFormat="1" ht="13.15" hidden="1" customHeight="1" x14ac:dyDescent="0.2">
      <c r="D72" s="43">
        <v>13</v>
      </c>
      <c r="E72" s="43" t="str">
        <f>IF(D21=1,K21/365*Übersicht!I20,"")</f>
        <v/>
      </c>
      <c r="F72" s="43" t="str">
        <f>IF(D21=2,K21/365*Übersicht!I20,"")</f>
        <v/>
      </c>
      <c r="G72" s="43" t="str">
        <f>IF(D21=3,K21/365*Übersicht!I20,"")</f>
        <v/>
      </c>
      <c r="H72" s="43" t="str">
        <f>IF(D21=4,K21/365*Übersicht!I20,"")</f>
        <v/>
      </c>
      <c r="I72" s="43" t="str">
        <f>IF(D21=5,K21/365*Übersicht!I20,"")</f>
        <v/>
      </c>
      <c r="J72" s="43" t="str">
        <f>IF(D21=6,K21/365*Übersicht!I20,"")</f>
        <v/>
      </c>
      <c r="K72" s="43" t="str">
        <f>IF(D21=7,K21/365*Übersicht!I20,"")</f>
        <v/>
      </c>
      <c r="L72" s="43" t="str">
        <f>IF(D21=8,K21/365*Übersicht!I20,"")</f>
        <v/>
      </c>
      <c r="M72" s="43" t="str">
        <f>IF(D21=9,K21/365*Übersicht!I20,"")</f>
        <v/>
      </c>
      <c r="N72" s="43" t="str">
        <f>IF(D21=10,K21/365*Übersicht!I20,"")</f>
        <v/>
      </c>
      <c r="O72" s="322">
        <f t="shared" si="6"/>
        <v>0</v>
      </c>
      <c r="P72" s="322" t="str">
        <f t="shared" si="7"/>
        <v/>
      </c>
      <c r="Q72" s="322">
        <v>13</v>
      </c>
      <c r="R72" s="101">
        <f t="shared" si="8"/>
        <v>0</v>
      </c>
      <c r="W72" s="43" t="str">
        <f>IF(D21=1,M21/365*Übersicht!I20,"")</f>
        <v/>
      </c>
      <c r="X72" s="43" t="str">
        <f>IF(D21=2,M21/365*Übersicht!I20,"")</f>
        <v/>
      </c>
      <c r="Y72" s="43" t="str">
        <f>IF(D21=3,M21/365*Übersicht!I20,"")</f>
        <v/>
      </c>
      <c r="Z72" s="43" t="str">
        <f>IF(D21=4,M21/365*Übersicht!I20,"")</f>
        <v/>
      </c>
      <c r="AA72" s="43" t="str">
        <f>IF(D21=5,M21/365*Übersicht!I20,"")</f>
        <v/>
      </c>
      <c r="AB72" s="43" t="str">
        <f>IF(D21=6,M21/365*Übersicht!I20,"")</f>
        <v/>
      </c>
      <c r="AC72" s="43" t="str">
        <f>IF(D21=7,M21/365*Übersicht!I20,"")</f>
        <v/>
      </c>
      <c r="AD72" s="43" t="str">
        <f>IF(D21=8,M21/365*Übersicht!I20,"")</f>
        <v/>
      </c>
      <c r="AE72" s="43" t="str">
        <f>IF(D21=9,M21/365*Übersicht!I20,"")</f>
        <v/>
      </c>
      <c r="AF72" s="43" t="str">
        <f>IF(D21=10,M21/365*Übersicht!I20,"")</f>
        <v/>
      </c>
      <c r="AI72" s="322">
        <f t="shared" si="9"/>
        <v>0</v>
      </c>
      <c r="AM72" s="322" t="str">
        <f t="shared" si="10"/>
        <v/>
      </c>
      <c r="AN72" s="322">
        <v>13</v>
      </c>
      <c r="AO72" s="101">
        <f t="shared" si="11"/>
        <v>0</v>
      </c>
    </row>
    <row r="73" spans="4:41" s="43" customFormat="1" ht="13.15" hidden="1" customHeight="1" x14ac:dyDescent="0.2">
      <c r="D73" s="43">
        <v>14</v>
      </c>
      <c r="E73" s="43" t="str">
        <f>IF(D22=1,K22/365*Übersicht!I21,"")</f>
        <v/>
      </c>
      <c r="F73" s="43" t="str">
        <f>IF(D22=2,K22/365*Übersicht!I21,"")</f>
        <v/>
      </c>
      <c r="G73" s="43" t="str">
        <f>IF(D22=3,K22/365*Übersicht!I21,"")</f>
        <v/>
      </c>
      <c r="H73" s="43" t="str">
        <f>IF(D22=4,K22/365*Übersicht!I21,"")</f>
        <v/>
      </c>
      <c r="I73" s="43" t="str">
        <f>IF(D22=5,K22/365*Übersicht!I21,"")</f>
        <v/>
      </c>
      <c r="J73" s="43" t="str">
        <f>IF(D22=6,K22/365*Übersicht!I21,"")</f>
        <v/>
      </c>
      <c r="K73" s="43" t="str">
        <f>IF(D22=7,K22/365*Übersicht!I21,"")</f>
        <v/>
      </c>
      <c r="L73" s="43" t="str">
        <f>IF(D22=8,K22/365*Übersicht!I21,"")</f>
        <v/>
      </c>
      <c r="M73" s="43" t="str">
        <f>IF(D22=9,K22/365*Übersicht!I21,"")</f>
        <v/>
      </c>
      <c r="N73" s="43" t="str">
        <f>IF(D22=10,K22/365*Übersicht!I21,"")</f>
        <v/>
      </c>
      <c r="O73" s="322">
        <f t="shared" si="6"/>
        <v>0</v>
      </c>
      <c r="P73" s="322" t="str">
        <f t="shared" si="7"/>
        <v/>
      </c>
      <c r="Q73" s="322">
        <v>14</v>
      </c>
      <c r="R73" s="101">
        <f t="shared" si="8"/>
        <v>0</v>
      </c>
      <c r="W73" s="43" t="str">
        <f>IF(D22=1,M22/365*Übersicht!I21,"")</f>
        <v/>
      </c>
      <c r="X73" s="43" t="str">
        <f>IF(D22=2,M22/365*Übersicht!I21,"")</f>
        <v/>
      </c>
      <c r="Y73" s="43" t="str">
        <f>IF(D22=3,M22/365*Übersicht!I21,"")</f>
        <v/>
      </c>
      <c r="Z73" s="43" t="str">
        <f>IF(D22=4,M22/365*Übersicht!I21,"")</f>
        <v/>
      </c>
      <c r="AA73" s="43" t="str">
        <f>IF(D22=5,M22/365*Übersicht!I21,"")</f>
        <v/>
      </c>
      <c r="AB73" s="43" t="str">
        <f>IF(D22=6,M22/365*Übersicht!I21,"")</f>
        <v/>
      </c>
      <c r="AC73" s="43" t="str">
        <f>IF(D22=7,M22/365*Übersicht!I21,"")</f>
        <v/>
      </c>
      <c r="AD73" s="43" t="str">
        <f>IF(D22=8,M22/365*Übersicht!I21,"")</f>
        <v/>
      </c>
      <c r="AE73" s="43" t="str">
        <f>IF(D22=9,M22/365*Übersicht!I21,"")</f>
        <v/>
      </c>
      <c r="AF73" s="43" t="str">
        <f>IF(D22=10,M22/365*Übersicht!I21,"")</f>
        <v/>
      </c>
      <c r="AI73" s="322">
        <f t="shared" si="9"/>
        <v>0</v>
      </c>
      <c r="AM73" s="322" t="str">
        <f t="shared" si="10"/>
        <v/>
      </c>
      <c r="AN73" s="322">
        <v>14</v>
      </c>
      <c r="AO73" s="101">
        <f t="shared" si="11"/>
        <v>0</v>
      </c>
    </row>
    <row r="74" spans="4:41" s="43" customFormat="1" ht="13.15" hidden="1" customHeight="1" x14ac:dyDescent="0.2">
      <c r="D74" s="43">
        <v>15</v>
      </c>
      <c r="E74" s="43" t="str">
        <f>IF(D23=1,K23/365*Übersicht!I22,"")</f>
        <v/>
      </c>
      <c r="F74" s="43" t="str">
        <f>IF(D23=2,K23/365*Übersicht!I22,"")</f>
        <v/>
      </c>
      <c r="G74" s="43" t="str">
        <f>IF(D23=3,K23/365*Übersicht!I22,"")</f>
        <v/>
      </c>
      <c r="H74" s="43" t="str">
        <f>IF(D23=4,K23/365*Übersicht!I22,"")</f>
        <v/>
      </c>
      <c r="I74" s="43" t="str">
        <f>IF(D23=5,K23/365*Übersicht!I22,"")</f>
        <v/>
      </c>
      <c r="J74" s="43" t="str">
        <f>IF(D23=6,K23/365*Übersicht!I22,"")</f>
        <v/>
      </c>
      <c r="K74" s="43" t="str">
        <f>IF(D23=7,K23/365*Übersicht!I22,"")</f>
        <v/>
      </c>
      <c r="L74" s="43" t="str">
        <f>IF(D23=8,K23/365*Übersicht!I22,"")</f>
        <v/>
      </c>
      <c r="M74" s="43" t="str">
        <f>IF(D23=9,K23/365*Übersicht!I22,"")</f>
        <v/>
      </c>
      <c r="N74" s="43" t="str">
        <f>IF(D23=10,K23/365*Übersicht!I22,"")</f>
        <v/>
      </c>
      <c r="O74" s="322">
        <f t="shared" si="6"/>
        <v>0</v>
      </c>
      <c r="P74" s="322" t="str">
        <f t="shared" si="7"/>
        <v/>
      </c>
      <c r="Q74" s="322">
        <v>15</v>
      </c>
      <c r="R74" s="101">
        <f t="shared" si="8"/>
        <v>0</v>
      </c>
      <c r="W74" s="43" t="str">
        <f>IF(D23=1,M23/365*Übersicht!I22,"")</f>
        <v/>
      </c>
      <c r="X74" s="43" t="str">
        <f>IF(D23=2,M23/365*Übersicht!I22,"")</f>
        <v/>
      </c>
      <c r="Y74" s="43" t="str">
        <f>IF(D23=3,M23/365*Übersicht!I22,"")</f>
        <v/>
      </c>
      <c r="Z74" s="43" t="str">
        <f>IF(D23=4,M23/365*Übersicht!I22,"")</f>
        <v/>
      </c>
      <c r="AA74" s="43" t="str">
        <f>IF(D23=5,M23/365*Übersicht!I22,"")</f>
        <v/>
      </c>
      <c r="AB74" s="43" t="str">
        <f>IF(D23=6,M23/365*Übersicht!I22,"")</f>
        <v/>
      </c>
      <c r="AC74" s="43" t="str">
        <f>IF(D23=7,M23/365*Übersicht!I22,"")</f>
        <v/>
      </c>
      <c r="AD74" s="43" t="str">
        <f>IF(D23=8,M23/365*Übersicht!I22,"")</f>
        <v/>
      </c>
      <c r="AE74" s="43" t="str">
        <f>IF(D23=9,M23/365*Übersicht!I22,"")</f>
        <v/>
      </c>
      <c r="AF74" s="43" t="str">
        <f>IF(D23=10,M23/365*Übersicht!I22,"")</f>
        <v/>
      </c>
      <c r="AI74" s="322">
        <f t="shared" si="9"/>
        <v>0</v>
      </c>
      <c r="AM74" s="322" t="str">
        <f t="shared" si="10"/>
        <v/>
      </c>
      <c r="AN74" s="322">
        <v>15</v>
      </c>
      <c r="AO74" s="101">
        <f t="shared" si="11"/>
        <v>0</v>
      </c>
    </row>
    <row r="75" spans="4:41" s="43" customFormat="1" ht="13.15" hidden="1" customHeight="1" x14ac:dyDescent="0.2">
      <c r="D75" s="43">
        <v>16</v>
      </c>
      <c r="E75" s="43" t="str">
        <f>IF(D24=1,K24/365*Übersicht!I23,"")</f>
        <v/>
      </c>
      <c r="F75" s="43" t="str">
        <f>IF(D24=2,K24/365*Übersicht!I23,"")</f>
        <v/>
      </c>
      <c r="G75" s="43" t="str">
        <f>IF(D24=3,K24/365*Übersicht!I23,"")</f>
        <v/>
      </c>
      <c r="H75" s="43" t="str">
        <f>IF(D24=4,K24/365*Übersicht!I23,"")</f>
        <v/>
      </c>
      <c r="I75" s="43" t="str">
        <f>IF(D24=5,K24/365*Übersicht!I23,"")</f>
        <v/>
      </c>
      <c r="J75" s="43" t="str">
        <f>IF(D24=6,K24/365*Übersicht!I23,"")</f>
        <v/>
      </c>
      <c r="K75" s="43" t="str">
        <f>IF(D24=7,K24/365*Übersicht!I23,"")</f>
        <v/>
      </c>
      <c r="L75" s="43" t="str">
        <f>IF(D24=8,K24/365*Übersicht!I23,"")</f>
        <v/>
      </c>
      <c r="M75" s="43" t="str">
        <f>IF(D24=9,K24/365*Übersicht!I23,"")</f>
        <v/>
      </c>
      <c r="N75" s="43" t="str">
        <f>IF(D24=10,K24/365*Übersicht!I23,"")</f>
        <v/>
      </c>
      <c r="O75" s="322">
        <f t="shared" si="6"/>
        <v>0</v>
      </c>
      <c r="P75" s="322" t="str">
        <f t="shared" si="7"/>
        <v/>
      </c>
      <c r="Q75" s="322">
        <v>16</v>
      </c>
      <c r="R75" s="101">
        <f t="shared" si="8"/>
        <v>0</v>
      </c>
      <c r="W75" s="43" t="str">
        <f>IF(D24=1,M24/365*Übersicht!I23,"")</f>
        <v/>
      </c>
      <c r="X75" s="43" t="str">
        <f>IF(D24=2,M24/365*Übersicht!I23,"")</f>
        <v/>
      </c>
      <c r="Y75" s="43" t="str">
        <f>IF(D24=3,M24/365*Übersicht!I23,"")</f>
        <v/>
      </c>
      <c r="Z75" s="43" t="str">
        <f>IF(D24=4,M24/365*Übersicht!I23,"")</f>
        <v/>
      </c>
      <c r="AA75" s="43" t="str">
        <f>IF(D24=5,M24/365*Übersicht!I23,"")</f>
        <v/>
      </c>
      <c r="AB75" s="43" t="str">
        <f>IF(D24=6,M24/365*Übersicht!I23,"")</f>
        <v/>
      </c>
      <c r="AC75" s="43" t="str">
        <f>IF(D24=7,M24/365*Übersicht!I23,"")</f>
        <v/>
      </c>
      <c r="AD75" s="43" t="str">
        <f>IF(D24=8,M24/365*Übersicht!I23,"")</f>
        <v/>
      </c>
      <c r="AE75" s="43" t="str">
        <f>IF(D24=9,M24/365*Übersicht!I23,"")</f>
        <v/>
      </c>
      <c r="AF75" s="43" t="str">
        <f>IF(D24=10,M24/365*Übersicht!I23,"")</f>
        <v/>
      </c>
      <c r="AI75" s="322">
        <f t="shared" si="9"/>
        <v>0</v>
      </c>
      <c r="AM75" s="322" t="str">
        <f t="shared" si="10"/>
        <v/>
      </c>
      <c r="AN75" s="322">
        <v>16</v>
      </c>
      <c r="AO75" s="101">
        <f t="shared" si="11"/>
        <v>0</v>
      </c>
    </row>
    <row r="76" spans="4:41" s="43" customFormat="1" ht="13.15" hidden="1" customHeight="1" x14ac:dyDescent="0.2">
      <c r="D76" s="43">
        <v>17</v>
      </c>
      <c r="E76" s="43" t="str">
        <f>IF(D25=1,K25/365*Übersicht!I24,"")</f>
        <v/>
      </c>
      <c r="F76" s="43" t="str">
        <f>IF(D25=2,K25/365*Übersicht!I24,"")</f>
        <v/>
      </c>
      <c r="G76" s="43" t="str">
        <f>IF(D25=3,K25/365*Übersicht!I24,"")</f>
        <v/>
      </c>
      <c r="H76" s="43" t="str">
        <f>IF(D25=4,K25/365*Übersicht!I24,"")</f>
        <v/>
      </c>
      <c r="I76" s="43" t="str">
        <f>IF(D25=5,K25/365*Übersicht!I24,"")</f>
        <v/>
      </c>
      <c r="J76" s="43" t="str">
        <f>IF(D25=6,K25/365*Übersicht!I24,"")</f>
        <v/>
      </c>
      <c r="K76" s="43" t="str">
        <f>IF(D25=7,K25/365*Übersicht!I24,"")</f>
        <v/>
      </c>
      <c r="L76" s="43" t="str">
        <f>IF(D25=8,K25/365*Übersicht!I24,"")</f>
        <v/>
      </c>
      <c r="M76" s="43" t="str">
        <f>IF(D25=9,K25/365*Übersicht!I24,"")</f>
        <v/>
      </c>
      <c r="N76" s="43" t="str">
        <f>IF(D25=10,K25/365*Übersicht!I24,"")</f>
        <v/>
      </c>
      <c r="O76" s="322">
        <f t="shared" si="6"/>
        <v>0</v>
      </c>
      <c r="P76" s="322" t="str">
        <f t="shared" si="7"/>
        <v/>
      </c>
      <c r="Q76" s="322">
        <v>17</v>
      </c>
      <c r="R76" s="101">
        <f t="shared" si="8"/>
        <v>0</v>
      </c>
      <c r="W76" s="43" t="str">
        <f>IF(D25=1,M25/365*Übersicht!I24,"")</f>
        <v/>
      </c>
      <c r="X76" s="43" t="str">
        <f>IF(D25=2,M25/365*Übersicht!I24,"")</f>
        <v/>
      </c>
      <c r="Y76" s="43" t="str">
        <f>IF(D25=3,M25/365*Übersicht!I24,"")</f>
        <v/>
      </c>
      <c r="Z76" s="43" t="str">
        <f>IF(D25=4,M25/365*Übersicht!I24,"")</f>
        <v/>
      </c>
      <c r="AA76" s="43" t="str">
        <f>IF(D25=5,M25/365*Übersicht!I24,"")</f>
        <v/>
      </c>
      <c r="AB76" s="43" t="str">
        <f>IF(D25=6,M25/365*Übersicht!I24,"")</f>
        <v/>
      </c>
      <c r="AC76" s="43" t="str">
        <f>IF(D25=7,M25/365*Übersicht!I24,"")</f>
        <v/>
      </c>
      <c r="AD76" s="43" t="str">
        <f>IF(D25=8,M25/365*Übersicht!I24,"")</f>
        <v/>
      </c>
      <c r="AE76" s="43" t="str">
        <f>IF(D25=9,M25/365*Übersicht!I24,"")</f>
        <v/>
      </c>
      <c r="AF76" s="43" t="str">
        <f>IF(D25=10,M25/365*Übersicht!I24,"")</f>
        <v/>
      </c>
      <c r="AI76" s="322">
        <f t="shared" si="9"/>
        <v>0</v>
      </c>
      <c r="AM76" s="322" t="str">
        <f t="shared" si="10"/>
        <v/>
      </c>
      <c r="AN76" s="322">
        <v>17</v>
      </c>
      <c r="AO76" s="101">
        <f t="shared" si="11"/>
        <v>0</v>
      </c>
    </row>
    <row r="77" spans="4:41" s="43" customFormat="1" ht="13.15" hidden="1" customHeight="1" x14ac:dyDescent="0.2">
      <c r="D77" s="43">
        <v>18</v>
      </c>
      <c r="E77" s="43" t="str">
        <f>IF(D26=1,K26/365*Übersicht!I25,"")</f>
        <v/>
      </c>
      <c r="F77" s="43" t="str">
        <f>IF(D26=2,K26/365*Übersicht!I25,"")</f>
        <v/>
      </c>
      <c r="G77" s="43" t="str">
        <f>IF(D26=3,K26/365*Übersicht!I25,"")</f>
        <v/>
      </c>
      <c r="H77" s="43" t="str">
        <f>IF(D26=4,K26/365*Übersicht!I25,"")</f>
        <v/>
      </c>
      <c r="I77" s="43" t="str">
        <f>IF(D26=5,K26/365*Übersicht!I25,"")</f>
        <v/>
      </c>
      <c r="J77" s="43" t="str">
        <f>IF(D26=6,K26/365*Übersicht!I25,"")</f>
        <v/>
      </c>
      <c r="K77" s="43" t="str">
        <f>IF(D26=7,K26/365*Übersicht!I25,"")</f>
        <v/>
      </c>
      <c r="L77" s="43" t="str">
        <f>IF(D26=8,K26/365*Übersicht!I25,"")</f>
        <v/>
      </c>
      <c r="M77" s="43" t="str">
        <f>IF(D26=9,K26/365*Übersicht!I25,"")</f>
        <v/>
      </c>
      <c r="N77" s="43" t="str">
        <f>IF(D26=10,K26/365*Übersicht!I25,"")</f>
        <v/>
      </c>
      <c r="O77" s="322">
        <f t="shared" si="6"/>
        <v>0</v>
      </c>
      <c r="P77" s="322" t="str">
        <f t="shared" si="7"/>
        <v/>
      </c>
      <c r="Q77" s="322">
        <v>18</v>
      </c>
      <c r="R77" s="101">
        <f t="shared" si="8"/>
        <v>0</v>
      </c>
      <c r="W77" s="43" t="str">
        <f>IF(D26=1,M26/365*Übersicht!I25,"")</f>
        <v/>
      </c>
      <c r="X77" s="43" t="str">
        <f>IF(D26=2,M26/365*Übersicht!I25,"")</f>
        <v/>
      </c>
      <c r="Y77" s="43" t="str">
        <f>IF(D26=3,M26/365*Übersicht!I25,"")</f>
        <v/>
      </c>
      <c r="Z77" s="43" t="str">
        <f>IF(D26=4,M26/365*Übersicht!I25,"")</f>
        <v/>
      </c>
      <c r="AA77" s="43" t="str">
        <f>IF(D26=5,M26/365*Übersicht!I25,"")</f>
        <v/>
      </c>
      <c r="AB77" s="43" t="str">
        <f>IF(D26=6,M26/365*Übersicht!I25,"")</f>
        <v/>
      </c>
      <c r="AC77" s="43" t="str">
        <f>IF(D26=7,M26/365*Übersicht!I25,"")</f>
        <v/>
      </c>
      <c r="AD77" s="43" t="str">
        <f>IF(D26=8,M26/365*Übersicht!I25,"")</f>
        <v/>
      </c>
      <c r="AE77" s="43" t="str">
        <f>IF(D26=9,M26/365*Übersicht!I25,"")</f>
        <v/>
      </c>
      <c r="AF77" s="43" t="str">
        <f>IF(D26=10,M26/365*Übersicht!I25,"")</f>
        <v/>
      </c>
      <c r="AI77" s="322">
        <f t="shared" si="9"/>
        <v>0</v>
      </c>
      <c r="AM77" s="322" t="str">
        <f t="shared" si="10"/>
        <v/>
      </c>
      <c r="AN77" s="322">
        <v>18</v>
      </c>
      <c r="AO77" s="101">
        <f t="shared" si="11"/>
        <v>0</v>
      </c>
    </row>
    <row r="78" spans="4:41" s="43" customFormat="1" ht="13.15" hidden="1" customHeight="1" x14ac:dyDescent="0.2">
      <c r="D78" s="43">
        <v>19</v>
      </c>
      <c r="E78" s="43" t="str">
        <f>IF(D27=1,K27/365*Übersicht!I26,"")</f>
        <v/>
      </c>
      <c r="F78" s="43" t="str">
        <f>IF(D27=2,K27/365*Übersicht!I26,"")</f>
        <v/>
      </c>
      <c r="G78" s="43" t="str">
        <f>IF(D27=3,K27/365*Übersicht!I26,"")</f>
        <v/>
      </c>
      <c r="H78" s="43" t="str">
        <f>IF(D27=4,K27/365*Übersicht!I26,"")</f>
        <v/>
      </c>
      <c r="I78" s="43" t="str">
        <f>IF(D27=5,K27/365*Übersicht!I26,"")</f>
        <v/>
      </c>
      <c r="J78" s="43" t="str">
        <f>IF(D27=6,K27/365*Übersicht!I26,"")</f>
        <v/>
      </c>
      <c r="K78" s="43" t="str">
        <f>IF(D27=7,K27/365*Übersicht!I26,"")</f>
        <v/>
      </c>
      <c r="L78" s="43" t="str">
        <f>IF(D27=8,K27/365*Übersicht!I26,"")</f>
        <v/>
      </c>
      <c r="M78" s="43" t="str">
        <f>IF(D27=9,K27/365*Übersicht!I26,"")</f>
        <v/>
      </c>
      <c r="N78" s="43" t="str">
        <f>IF(D27=10,K27/365*Übersicht!I26,"")</f>
        <v/>
      </c>
      <c r="O78" s="322">
        <f t="shared" si="6"/>
        <v>0</v>
      </c>
      <c r="P78" s="322" t="str">
        <f t="shared" si="7"/>
        <v/>
      </c>
      <c r="Q78" s="322">
        <v>19</v>
      </c>
      <c r="R78" s="101">
        <f t="shared" si="8"/>
        <v>0</v>
      </c>
      <c r="W78" s="43" t="str">
        <f>IF(D27=1,M27/365*Übersicht!I26,"")</f>
        <v/>
      </c>
      <c r="X78" s="43" t="str">
        <f>IF(D27=2,M27/365*Übersicht!I26,"")</f>
        <v/>
      </c>
      <c r="Y78" s="43" t="str">
        <f>IF(D27=3,M27/365*Übersicht!I26,"")</f>
        <v/>
      </c>
      <c r="Z78" s="43" t="str">
        <f>IF(D27=4,M27/365*Übersicht!I26,"")</f>
        <v/>
      </c>
      <c r="AA78" s="43" t="str">
        <f>IF(D27=5,M27/365*Übersicht!I26,"")</f>
        <v/>
      </c>
      <c r="AB78" s="43" t="str">
        <f>IF(D27=6,M27/365*Übersicht!I26,"")</f>
        <v/>
      </c>
      <c r="AC78" s="43" t="str">
        <f>IF(D27=7,M27/365*Übersicht!I26,"")</f>
        <v/>
      </c>
      <c r="AD78" s="43" t="str">
        <f>IF(D27=8,M27/365*Übersicht!I26,"")</f>
        <v/>
      </c>
      <c r="AE78" s="43" t="str">
        <f>IF(D27=9,M27/365*Übersicht!I26,"")</f>
        <v/>
      </c>
      <c r="AF78" s="43" t="str">
        <f>IF(D27=10,M27/365*Übersicht!I26,"")</f>
        <v/>
      </c>
      <c r="AI78" s="322">
        <f t="shared" si="9"/>
        <v>0</v>
      </c>
      <c r="AM78" s="322" t="str">
        <f t="shared" si="10"/>
        <v/>
      </c>
      <c r="AN78" s="322">
        <v>19</v>
      </c>
      <c r="AO78" s="101">
        <f t="shared" si="11"/>
        <v>0</v>
      </c>
    </row>
    <row r="79" spans="4:41" s="43" customFormat="1" ht="13.15" hidden="1" customHeight="1" x14ac:dyDescent="0.2">
      <c r="D79" s="43">
        <v>20</v>
      </c>
      <c r="E79" s="43" t="str">
        <f>IF(D28=1,K28/365*Übersicht!I27,"")</f>
        <v/>
      </c>
      <c r="F79" s="43" t="str">
        <f>IF(D28=2,K28/365*Übersicht!I27,"")</f>
        <v/>
      </c>
      <c r="G79" s="43" t="str">
        <f>IF(D28=3,K28/365*Übersicht!I27,"")</f>
        <v/>
      </c>
      <c r="H79" s="43" t="str">
        <f>IF(D28=4,K28/365*Übersicht!I27,"")</f>
        <v/>
      </c>
      <c r="I79" s="43" t="str">
        <f>IF(D28=5,K28/365*Übersicht!I27,"")</f>
        <v/>
      </c>
      <c r="J79" s="43" t="str">
        <f>IF(D28=6,K28/365*Übersicht!I27,"")</f>
        <v/>
      </c>
      <c r="K79" s="43" t="str">
        <f>IF(D28=7,K28/365*Übersicht!I27,"")</f>
        <v/>
      </c>
      <c r="L79" s="43" t="str">
        <f>IF(D28=8,K28/365*Übersicht!I27,"")</f>
        <v/>
      </c>
      <c r="M79" s="43" t="str">
        <f>IF(D28=9,K28/365*Übersicht!I27,"")</f>
        <v/>
      </c>
      <c r="N79" s="43" t="str">
        <f>IF(D28=10,K28/365*Übersicht!I27,"")</f>
        <v/>
      </c>
      <c r="O79" s="322">
        <f t="shared" si="6"/>
        <v>0</v>
      </c>
      <c r="P79" s="322" t="str">
        <f t="shared" si="7"/>
        <v/>
      </c>
      <c r="Q79" s="322">
        <v>20</v>
      </c>
      <c r="R79" s="101">
        <f t="shared" si="8"/>
        <v>0</v>
      </c>
      <c r="W79" s="43" t="str">
        <f>IF(D28=1,M28/365*Übersicht!I27,"")</f>
        <v/>
      </c>
      <c r="X79" s="43" t="str">
        <f>IF(D28=2,M28/365*Übersicht!I27,"")</f>
        <v/>
      </c>
      <c r="Y79" s="43" t="str">
        <f>IF(D28=3,M28/365*Übersicht!I27,"")</f>
        <v/>
      </c>
      <c r="Z79" s="43" t="str">
        <f>IF(D28=4,M28/365*Übersicht!I27,"")</f>
        <v/>
      </c>
      <c r="AA79" s="43" t="str">
        <f>IF(D28=5,M28/365*Übersicht!I27,"")</f>
        <v/>
      </c>
      <c r="AB79" s="43" t="str">
        <f>IF(D28=6,M28/365*Übersicht!I27,"")</f>
        <v/>
      </c>
      <c r="AC79" s="43" t="str">
        <f>IF(D28=7,M28/365*Übersicht!I27,"")</f>
        <v/>
      </c>
      <c r="AD79" s="43" t="str">
        <f>IF(D28=8,M28/365*Übersicht!I27,"")</f>
        <v/>
      </c>
      <c r="AE79" s="43" t="str">
        <f>IF(D28=9,M28/365*Übersicht!I27,"")</f>
        <v/>
      </c>
      <c r="AF79" s="43" t="str">
        <f>IF(D28=10,M28/365*Übersicht!I27,"")</f>
        <v/>
      </c>
      <c r="AI79" s="322">
        <f t="shared" si="9"/>
        <v>0</v>
      </c>
      <c r="AM79" s="322" t="str">
        <f t="shared" si="10"/>
        <v/>
      </c>
      <c r="AN79" s="322">
        <v>20</v>
      </c>
      <c r="AO79" s="101">
        <f t="shared" si="11"/>
        <v>0</v>
      </c>
    </row>
    <row r="80" spans="4:41" s="43" customFormat="1" ht="13.15" hidden="1" customHeight="1" x14ac:dyDescent="0.2">
      <c r="E80" s="43">
        <f t="shared" ref="E80:N80" si="12">SUM(E60:E79)</f>
        <v>0</v>
      </c>
      <c r="F80" s="43">
        <f t="shared" si="12"/>
        <v>0</v>
      </c>
      <c r="G80" s="43">
        <f t="shared" si="12"/>
        <v>0</v>
      </c>
      <c r="H80" s="43">
        <f t="shared" si="12"/>
        <v>0</v>
      </c>
      <c r="I80" s="43">
        <f t="shared" si="12"/>
        <v>0</v>
      </c>
      <c r="J80" s="43">
        <f t="shared" si="12"/>
        <v>0</v>
      </c>
      <c r="K80" s="43">
        <f t="shared" si="12"/>
        <v>0</v>
      </c>
      <c r="L80" s="43">
        <f t="shared" si="12"/>
        <v>0</v>
      </c>
      <c r="M80" s="43">
        <f t="shared" si="12"/>
        <v>0</v>
      </c>
      <c r="N80" s="43">
        <f t="shared" si="12"/>
        <v>0</v>
      </c>
      <c r="W80" s="43">
        <f t="shared" ref="W80:AG80" si="13">SUM(W60:W79)</f>
        <v>0</v>
      </c>
      <c r="X80" s="43">
        <f t="shared" si="13"/>
        <v>0</v>
      </c>
      <c r="Y80" s="43">
        <f t="shared" si="13"/>
        <v>0</v>
      </c>
      <c r="Z80" s="43">
        <f t="shared" si="13"/>
        <v>0</v>
      </c>
      <c r="AA80" s="43">
        <f t="shared" si="13"/>
        <v>0</v>
      </c>
      <c r="AB80" s="43">
        <f t="shared" si="13"/>
        <v>0</v>
      </c>
      <c r="AC80" s="43">
        <f t="shared" si="13"/>
        <v>0</v>
      </c>
      <c r="AD80" s="43">
        <f t="shared" si="13"/>
        <v>0</v>
      </c>
      <c r="AE80" s="43">
        <f t="shared" si="13"/>
        <v>0</v>
      </c>
      <c r="AF80" s="43">
        <f t="shared" si="13"/>
        <v>0</v>
      </c>
      <c r="AG80" s="43">
        <f t="shared" si="13"/>
        <v>0</v>
      </c>
    </row>
    <row r="81" spans="5:33" s="43" customFormat="1" ht="13.15" hidden="1" customHeight="1" x14ac:dyDescent="0.2"/>
    <row r="82" spans="5:33" s="43" customFormat="1" ht="13.15" hidden="1" customHeight="1" x14ac:dyDescent="0.2"/>
    <row r="83" spans="5:33" s="43" customFormat="1" ht="13.15" hidden="1" customHeight="1" x14ac:dyDescent="0.2"/>
    <row r="84" spans="5:33" s="43" customFormat="1" ht="13.15" hidden="1" customHeight="1" x14ac:dyDescent="0.2"/>
    <row r="85" spans="5:33" s="43" customFormat="1" ht="13.15" hidden="1" customHeight="1" x14ac:dyDescent="0.2"/>
    <row r="86" spans="5:33" s="43" customFormat="1" ht="13.15" hidden="1" customHeight="1" x14ac:dyDescent="0.2"/>
    <row r="87" spans="5:33" s="43" customFormat="1" ht="13.15" hidden="1" customHeight="1" x14ac:dyDescent="0.2"/>
    <row r="88" spans="5:33" s="43" customFormat="1" ht="13.15" hidden="1" customHeight="1" x14ac:dyDescent="0.2"/>
    <row r="89" spans="5:33" s="43" customFormat="1" ht="13.15" hidden="1" customHeight="1" x14ac:dyDescent="0.2">
      <c r="H89" s="43" t="s">
        <v>328</v>
      </c>
      <c r="AB89" s="43" t="s">
        <v>332</v>
      </c>
    </row>
    <row r="90" spans="5:33" s="43" customFormat="1" ht="13.15" hidden="1" customHeight="1" x14ac:dyDescent="0.2">
      <c r="E90" s="43">
        <f t="shared" ref="E90:E109" si="14">IF(D9=1,$E$80,"")</f>
        <v>0</v>
      </c>
      <c r="F90" s="43" t="str">
        <f t="shared" ref="F90:F109" si="15">IF(D9=2,$F$80,"")</f>
        <v/>
      </c>
      <c r="G90" s="43" t="str">
        <f t="shared" ref="G90:G109" si="16">IF(D9=3,$G$80,"")</f>
        <v/>
      </c>
      <c r="H90" s="43" t="str">
        <f t="shared" ref="H90:H109" si="17">IF(D9=4,$H$80,"")</f>
        <v/>
      </c>
      <c r="I90" s="43" t="str">
        <f t="shared" ref="I90:I109" si="18">IF(D9=5,$I$80,"")</f>
        <v/>
      </c>
      <c r="J90" s="43" t="str">
        <f t="shared" ref="J90:J109" si="19">IF(D9=6,$J$80,"")</f>
        <v/>
      </c>
      <c r="K90" s="43" t="str">
        <f t="shared" ref="K90:K109" si="20">IF(D9=7,$K$80,"")</f>
        <v/>
      </c>
      <c r="L90" s="43" t="str">
        <f t="shared" ref="L90:L109" si="21">IF(D9=8,$L$80,"")</f>
        <v/>
      </c>
      <c r="M90" s="43" t="str">
        <f t="shared" ref="M90:M109" si="22">IF(D9=9,$M$80,"")</f>
        <v/>
      </c>
      <c r="N90" s="43" t="str">
        <f t="shared" ref="N90:N109" si="23">IF(D9=10,$N$80,"")</f>
        <v/>
      </c>
      <c r="O90" s="43">
        <f t="shared" ref="O90:O109" si="24">SUM(E90:N90)</f>
        <v>0</v>
      </c>
      <c r="W90" s="43">
        <f t="shared" ref="W90:W109" si="25">IF(D9=1,$W$80,"")</f>
        <v>0</v>
      </c>
      <c r="X90" s="43" t="str">
        <f t="shared" ref="X90:X109" si="26">IF(D9=2,$X$80,"")</f>
        <v/>
      </c>
      <c r="Y90" s="43" t="str">
        <f t="shared" ref="Y90:Y109" si="27">IF(D9=3,$Y$80,"")</f>
        <v/>
      </c>
      <c r="Z90" s="43" t="str">
        <f t="shared" ref="Z90:Z109" si="28">IF(D9=4,$Z$80,"")</f>
        <v/>
      </c>
      <c r="AA90" s="43" t="str">
        <f t="shared" ref="AA90:AA109" si="29">IF(D9=5,$AA$80,"")</f>
        <v/>
      </c>
      <c r="AB90" s="43" t="str">
        <f t="shared" ref="AB90:AB109" si="30">IF(D9=6,$AB$80,"")</f>
        <v/>
      </c>
      <c r="AC90" s="43" t="str">
        <f t="shared" ref="AC90:AC109" si="31">IF(D9=7,$AC$80,"")</f>
        <v/>
      </c>
      <c r="AD90" s="43" t="str">
        <f t="shared" ref="AD90:AD109" si="32">IF(D9=8,$AD$80,"")</f>
        <v/>
      </c>
      <c r="AE90" s="43" t="str">
        <f t="shared" ref="AE90:AE109" si="33">IF(D9=9,$AE$80,"")</f>
        <v/>
      </c>
      <c r="AF90" s="43" t="str">
        <f t="shared" ref="AF90:AF109" si="34">IF(D9=10,$AF$80,"")</f>
        <v/>
      </c>
      <c r="AG90" s="43">
        <f t="shared" ref="AG90:AG109" si="35">SUM(W90:AF90)</f>
        <v>0</v>
      </c>
    </row>
    <row r="91" spans="5:33" s="43" customFormat="1" ht="13.15" hidden="1" customHeight="1" x14ac:dyDescent="0.2">
      <c r="E91" s="43">
        <f t="shared" si="14"/>
        <v>0</v>
      </c>
      <c r="F91" s="43" t="str">
        <f t="shared" si="15"/>
        <v/>
      </c>
      <c r="G91" s="43" t="str">
        <f t="shared" si="16"/>
        <v/>
      </c>
      <c r="H91" s="43" t="str">
        <f t="shared" si="17"/>
        <v/>
      </c>
      <c r="I91" s="43" t="str">
        <f t="shared" si="18"/>
        <v/>
      </c>
      <c r="J91" s="43" t="str">
        <f t="shared" si="19"/>
        <v/>
      </c>
      <c r="K91" s="43" t="str">
        <f t="shared" si="20"/>
        <v/>
      </c>
      <c r="L91" s="43" t="str">
        <f t="shared" si="21"/>
        <v/>
      </c>
      <c r="M91" s="43" t="str">
        <f t="shared" si="22"/>
        <v/>
      </c>
      <c r="N91" s="43" t="str">
        <f t="shared" si="23"/>
        <v/>
      </c>
      <c r="O91" s="43">
        <f t="shared" si="24"/>
        <v>0</v>
      </c>
      <c r="W91" s="43">
        <f t="shared" si="25"/>
        <v>0</v>
      </c>
      <c r="X91" s="43" t="str">
        <f t="shared" si="26"/>
        <v/>
      </c>
      <c r="Y91" s="43" t="str">
        <f t="shared" si="27"/>
        <v/>
      </c>
      <c r="Z91" s="43" t="str">
        <f t="shared" si="28"/>
        <v/>
      </c>
      <c r="AA91" s="43" t="str">
        <f t="shared" si="29"/>
        <v/>
      </c>
      <c r="AB91" s="43" t="str">
        <f t="shared" si="30"/>
        <v/>
      </c>
      <c r="AC91" s="43" t="str">
        <f t="shared" si="31"/>
        <v/>
      </c>
      <c r="AD91" s="43" t="str">
        <f t="shared" si="32"/>
        <v/>
      </c>
      <c r="AE91" s="43" t="str">
        <f t="shared" si="33"/>
        <v/>
      </c>
      <c r="AF91" s="43" t="str">
        <f t="shared" si="34"/>
        <v/>
      </c>
      <c r="AG91" s="43">
        <f t="shared" si="35"/>
        <v>0</v>
      </c>
    </row>
    <row r="92" spans="5:33" s="43" customFormat="1" ht="13.15" hidden="1" customHeight="1" x14ac:dyDescent="0.2">
      <c r="E92" s="43">
        <f t="shared" si="14"/>
        <v>0</v>
      </c>
      <c r="F92" s="43" t="str">
        <f t="shared" si="15"/>
        <v/>
      </c>
      <c r="G92" s="43" t="str">
        <f t="shared" si="16"/>
        <v/>
      </c>
      <c r="H92" s="43" t="str">
        <f t="shared" si="17"/>
        <v/>
      </c>
      <c r="I92" s="43" t="str">
        <f t="shared" si="18"/>
        <v/>
      </c>
      <c r="J92" s="43" t="str">
        <f t="shared" si="19"/>
        <v/>
      </c>
      <c r="K92" s="43" t="str">
        <f t="shared" si="20"/>
        <v/>
      </c>
      <c r="L92" s="43" t="str">
        <f t="shared" si="21"/>
        <v/>
      </c>
      <c r="M92" s="43" t="str">
        <f t="shared" si="22"/>
        <v/>
      </c>
      <c r="N92" s="43" t="str">
        <f t="shared" si="23"/>
        <v/>
      </c>
      <c r="O92" s="43">
        <f t="shared" si="24"/>
        <v>0</v>
      </c>
      <c r="W92" s="43">
        <f t="shared" si="25"/>
        <v>0</v>
      </c>
      <c r="X92" s="43" t="str">
        <f t="shared" si="26"/>
        <v/>
      </c>
      <c r="Y92" s="43" t="str">
        <f t="shared" si="27"/>
        <v/>
      </c>
      <c r="Z92" s="43" t="str">
        <f t="shared" si="28"/>
        <v/>
      </c>
      <c r="AA92" s="43" t="str">
        <f t="shared" si="29"/>
        <v/>
      </c>
      <c r="AB92" s="43" t="str">
        <f t="shared" si="30"/>
        <v/>
      </c>
      <c r="AC92" s="43" t="str">
        <f t="shared" si="31"/>
        <v/>
      </c>
      <c r="AD92" s="43" t="str">
        <f t="shared" si="32"/>
        <v/>
      </c>
      <c r="AE92" s="43" t="str">
        <f t="shared" si="33"/>
        <v/>
      </c>
      <c r="AF92" s="43" t="str">
        <f t="shared" si="34"/>
        <v/>
      </c>
      <c r="AG92" s="43">
        <f t="shared" si="35"/>
        <v>0</v>
      </c>
    </row>
    <row r="93" spans="5:33" s="43" customFormat="1" ht="13.15" hidden="1" customHeight="1" x14ac:dyDescent="0.2">
      <c r="E93" s="43">
        <f t="shared" si="14"/>
        <v>0</v>
      </c>
      <c r="F93" s="43" t="str">
        <f t="shared" si="15"/>
        <v/>
      </c>
      <c r="G93" s="43" t="str">
        <f t="shared" si="16"/>
        <v/>
      </c>
      <c r="H93" s="43" t="str">
        <f t="shared" si="17"/>
        <v/>
      </c>
      <c r="I93" s="43" t="str">
        <f t="shared" si="18"/>
        <v/>
      </c>
      <c r="J93" s="43" t="str">
        <f t="shared" si="19"/>
        <v/>
      </c>
      <c r="K93" s="43" t="str">
        <f t="shared" si="20"/>
        <v/>
      </c>
      <c r="L93" s="43" t="str">
        <f t="shared" si="21"/>
        <v/>
      </c>
      <c r="M93" s="43" t="str">
        <f t="shared" si="22"/>
        <v/>
      </c>
      <c r="N93" s="43" t="str">
        <f t="shared" si="23"/>
        <v/>
      </c>
      <c r="O93" s="43">
        <f t="shared" si="24"/>
        <v>0</v>
      </c>
      <c r="W93" s="43">
        <f t="shared" si="25"/>
        <v>0</v>
      </c>
      <c r="X93" s="43" t="str">
        <f t="shared" si="26"/>
        <v/>
      </c>
      <c r="Y93" s="43" t="str">
        <f t="shared" si="27"/>
        <v/>
      </c>
      <c r="Z93" s="43" t="str">
        <f t="shared" si="28"/>
        <v/>
      </c>
      <c r="AA93" s="43" t="str">
        <f t="shared" si="29"/>
        <v/>
      </c>
      <c r="AB93" s="43" t="str">
        <f t="shared" si="30"/>
        <v/>
      </c>
      <c r="AC93" s="43" t="str">
        <f t="shared" si="31"/>
        <v/>
      </c>
      <c r="AD93" s="43" t="str">
        <f t="shared" si="32"/>
        <v/>
      </c>
      <c r="AE93" s="43" t="str">
        <f t="shared" si="33"/>
        <v/>
      </c>
      <c r="AF93" s="43" t="str">
        <f t="shared" si="34"/>
        <v/>
      </c>
      <c r="AG93" s="43">
        <f t="shared" si="35"/>
        <v>0</v>
      </c>
    </row>
    <row r="94" spans="5:33" s="43" customFormat="1" ht="13.15" hidden="1" customHeight="1" x14ac:dyDescent="0.2">
      <c r="E94" s="43" t="str">
        <f t="shared" si="14"/>
        <v/>
      </c>
      <c r="F94" s="43" t="str">
        <f t="shared" si="15"/>
        <v/>
      </c>
      <c r="G94" s="43" t="str">
        <f t="shared" si="16"/>
        <v/>
      </c>
      <c r="H94" s="43" t="str">
        <f t="shared" si="17"/>
        <v/>
      </c>
      <c r="I94" s="43" t="str">
        <f t="shared" si="18"/>
        <v/>
      </c>
      <c r="J94" s="43" t="str">
        <f t="shared" si="19"/>
        <v/>
      </c>
      <c r="K94" s="43" t="str">
        <f t="shared" si="20"/>
        <v/>
      </c>
      <c r="L94" s="43" t="str">
        <f t="shared" si="21"/>
        <v/>
      </c>
      <c r="M94" s="43" t="str">
        <f t="shared" si="22"/>
        <v/>
      </c>
      <c r="N94" s="43" t="str">
        <f t="shared" si="23"/>
        <v/>
      </c>
      <c r="O94" s="43">
        <f t="shared" si="24"/>
        <v>0</v>
      </c>
      <c r="W94" s="43" t="str">
        <f t="shared" si="25"/>
        <v/>
      </c>
      <c r="X94" s="43" t="str">
        <f t="shared" si="26"/>
        <v/>
      </c>
      <c r="Y94" s="43" t="str">
        <f t="shared" si="27"/>
        <v/>
      </c>
      <c r="Z94" s="43" t="str">
        <f t="shared" si="28"/>
        <v/>
      </c>
      <c r="AA94" s="43" t="str">
        <f t="shared" si="29"/>
        <v/>
      </c>
      <c r="AB94" s="43" t="str">
        <f t="shared" si="30"/>
        <v/>
      </c>
      <c r="AC94" s="43" t="str">
        <f t="shared" si="31"/>
        <v/>
      </c>
      <c r="AD94" s="43" t="str">
        <f t="shared" si="32"/>
        <v/>
      </c>
      <c r="AE94" s="43" t="str">
        <f t="shared" si="33"/>
        <v/>
      </c>
      <c r="AF94" s="43" t="str">
        <f t="shared" si="34"/>
        <v/>
      </c>
      <c r="AG94" s="43">
        <f t="shared" si="35"/>
        <v>0</v>
      </c>
    </row>
    <row r="95" spans="5:33" s="43" customFormat="1" ht="13.15" hidden="1" customHeight="1" x14ac:dyDescent="0.2">
      <c r="E95" s="43" t="str">
        <f t="shared" si="14"/>
        <v/>
      </c>
      <c r="F95" s="43" t="str">
        <f t="shared" si="15"/>
        <v/>
      </c>
      <c r="G95" s="43" t="str">
        <f t="shared" si="16"/>
        <v/>
      </c>
      <c r="H95" s="43" t="str">
        <f t="shared" si="17"/>
        <v/>
      </c>
      <c r="I95" s="43" t="str">
        <f t="shared" si="18"/>
        <v/>
      </c>
      <c r="J95" s="43" t="str">
        <f t="shared" si="19"/>
        <v/>
      </c>
      <c r="K95" s="43" t="str">
        <f t="shared" si="20"/>
        <v/>
      </c>
      <c r="L95" s="43" t="str">
        <f t="shared" si="21"/>
        <v/>
      </c>
      <c r="M95" s="43" t="str">
        <f t="shared" si="22"/>
        <v/>
      </c>
      <c r="N95" s="43" t="str">
        <f t="shared" si="23"/>
        <v/>
      </c>
      <c r="O95" s="43">
        <f t="shared" si="24"/>
        <v>0</v>
      </c>
      <c r="W95" s="43" t="str">
        <f t="shared" si="25"/>
        <v/>
      </c>
      <c r="X95" s="43" t="str">
        <f t="shared" si="26"/>
        <v/>
      </c>
      <c r="Y95" s="43" t="str">
        <f t="shared" si="27"/>
        <v/>
      </c>
      <c r="Z95" s="43" t="str">
        <f t="shared" si="28"/>
        <v/>
      </c>
      <c r="AA95" s="43" t="str">
        <f t="shared" si="29"/>
        <v/>
      </c>
      <c r="AB95" s="43" t="str">
        <f t="shared" si="30"/>
        <v/>
      </c>
      <c r="AC95" s="43" t="str">
        <f t="shared" si="31"/>
        <v/>
      </c>
      <c r="AD95" s="43" t="str">
        <f t="shared" si="32"/>
        <v/>
      </c>
      <c r="AE95" s="43" t="str">
        <f t="shared" si="33"/>
        <v/>
      </c>
      <c r="AF95" s="43" t="str">
        <f t="shared" si="34"/>
        <v/>
      </c>
      <c r="AG95" s="43">
        <f t="shared" si="35"/>
        <v>0</v>
      </c>
    </row>
    <row r="96" spans="5:33" s="43" customFormat="1" ht="13.15" hidden="1" customHeight="1" x14ac:dyDescent="0.2">
      <c r="E96" s="43" t="str">
        <f t="shared" si="14"/>
        <v/>
      </c>
      <c r="F96" s="43" t="str">
        <f t="shared" si="15"/>
        <v/>
      </c>
      <c r="G96" s="43" t="str">
        <f t="shared" si="16"/>
        <v/>
      </c>
      <c r="H96" s="43" t="str">
        <f t="shared" si="17"/>
        <v/>
      </c>
      <c r="I96" s="43" t="str">
        <f t="shared" si="18"/>
        <v/>
      </c>
      <c r="J96" s="43" t="str">
        <f t="shared" si="19"/>
        <v/>
      </c>
      <c r="K96" s="43" t="str">
        <f t="shared" si="20"/>
        <v/>
      </c>
      <c r="L96" s="43" t="str">
        <f t="shared" si="21"/>
        <v/>
      </c>
      <c r="M96" s="43" t="str">
        <f t="shared" si="22"/>
        <v/>
      </c>
      <c r="N96" s="43" t="str">
        <f t="shared" si="23"/>
        <v/>
      </c>
      <c r="O96" s="43">
        <f t="shared" si="24"/>
        <v>0</v>
      </c>
      <c r="W96" s="43" t="str">
        <f t="shared" si="25"/>
        <v/>
      </c>
      <c r="X96" s="43" t="str">
        <f t="shared" si="26"/>
        <v/>
      </c>
      <c r="Y96" s="43" t="str">
        <f t="shared" si="27"/>
        <v/>
      </c>
      <c r="Z96" s="43" t="str">
        <f t="shared" si="28"/>
        <v/>
      </c>
      <c r="AA96" s="43" t="str">
        <f t="shared" si="29"/>
        <v/>
      </c>
      <c r="AB96" s="43" t="str">
        <f t="shared" si="30"/>
        <v/>
      </c>
      <c r="AC96" s="43" t="str">
        <f t="shared" si="31"/>
        <v/>
      </c>
      <c r="AD96" s="43" t="str">
        <f t="shared" si="32"/>
        <v/>
      </c>
      <c r="AE96" s="43" t="str">
        <f t="shared" si="33"/>
        <v/>
      </c>
      <c r="AF96" s="43" t="str">
        <f t="shared" si="34"/>
        <v/>
      </c>
      <c r="AG96" s="43">
        <f t="shared" si="35"/>
        <v>0</v>
      </c>
    </row>
    <row r="97" spans="5:81" s="43" customFormat="1" ht="13.15" hidden="1" customHeight="1" x14ac:dyDescent="0.2">
      <c r="E97" s="43" t="str">
        <f t="shared" si="14"/>
        <v/>
      </c>
      <c r="F97" s="43" t="str">
        <f t="shared" si="15"/>
        <v/>
      </c>
      <c r="G97" s="43" t="str">
        <f t="shared" si="16"/>
        <v/>
      </c>
      <c r="H97" s="43" t="str">
        <f t="shared" si="17"/>
        <v/>
      </c>
      <c r="I97" s="43" t="str">
        <f t="shared" si="18"/>
        <v/>
      </c>
      <c r="J97" s="43" t="str">
        <f t="shared" si="19"/>
        <v/>
      </c>
      <c r="K97" s="43" t="str">
        <f t="shared" si="20"/>
        <v/>
      </c>
      <c r="L97" s="43" t="str">
        <f t="shared" si="21"/>
        <v/>
      </c>
      <c r="M97" s="43" t="str">
        <f t="shared" si="22"/>
        <v/>
      </c>
      <c r="N97" s="43" t="str">
        <f t="shared" si="23"/>
        <v/>
      </c>
      <c r="O97" s="43">
        <f t="shared" si="24"/>
        <v>0</v>
      </c>
      <c r="W97" s="43" t="str">
        <f t="shared" si="25"/>
        <v/>
      </c>
      <c r="X97" s="43" t="str">
        <f t="shared" si="26"/>
        <v/>
      </c>
      <c r="Y97" s="43" t="str">
        <f t="shared" si="27"/>
        <v/>
      </c>
      <c r="Z97" s="43" t="str">
        <f t="shared" si="28"/>
        <v/>
      </c>
      <c r="AA97" s="43" t="str">
        <f t="shared" si="29"/>
        <v/>
      </c>
      <c r="AB97" s="43" t="str">
        <f t="shared" si="30"/>
        <v/>
      </c>
      <c r="AC97" s="43" t="str">
        <f t="shared" si="31"/>
        <v/>
      </c>
      <c r="AD97" s="43" t="str">
        <f t="shared" si="32"/>
        <v/>
      </c>
      <c r="AE97" s="43" t="str">
        <f t="shared" si="33"/>
        <v/>
      </c>
      <c r="AF97" s="43" t="str">
        <f t="shared" si="34"/>
        <v/>
      </c>
      <c r="AG97" s="43">
        <f t="shared" si="35"/>
        <v>0</v>
      </c>
    </row>
    <row r="98" spans="5:81" s="43" customFormat="1" ht="13.15" hidden="1" customHeight="1" x14ac:dyDescent="0.2">
      <c r="E98" s="43" t="str">
        <f t="shared" si="14"/>
        <v/>
      </c>
      <c r="F98" s="43" t="str">
        <f t="shared" si="15"/>
        <v/>
      </c>
      <c r="G98" s="43" t="str">
        <f t="shared" si="16"/>
        <v/>
      </c>
      <c r="H98" s="43" t="str">
        <f t="shared" si="17"/>
        <v/>
      </c>
      <c r="I98" s="43" t="str">
        <f t="shared" si="18"/>
        <v/>
      </c>
      <c r="J98" s="43" t="str">
        <f t="shared" si="19"/>
        <v/>
      </c>
      <c r="K98" s="43" t="str">
        <f t="shared" si="20"/>
        <v/>
      </c>
      <c r="L98" s="43" t="str">
        <f t="shared" si="21"/>
        <v/>
      </c>
      <c r="M98" s="43" t="str">
        <f t="shared" si="22"/>
        <v/>
      </c>
      <c r="N98" s="43" t="str">
        <f t="shared" si="23"/>
        <v/>
      </c>
      <c r="O98" s="43">
        <f t="shared" si="24"/>
        <v>0</v>
      </c>
      <c r="W98" s="43" t="str">
        <f t="shared" si="25"/>
        <v/>
      </c>
      <c r="X98" s="43" t="str">
        <f t="shared" si="26"/>
        <v/>
      </c>
      <c r="Y98" s="43" t="str">
        <f t="shared" si="27"/>
        <v/>
      </c>
      <c r="Z98" s="43" t="str">
        <f t="shared" si="28"/>
        <v/>
      </c>
      <c r="AA98" s="43" t="str">
        <f t="shared" si="29"/>
        <v/>
      </c>
      <c r="AB98" s="43" t="str">
        <f t="shared" si="30"/>
        <v/>
      </c>
      <c r="AC98" s="43" t="str">
        <f t="shared" si="31"/>
        <v/>
      </c>
      <c r="AD98" s="43" t="str">
        <f t="shared" si="32"/>
        <v/>
      </c>
      <c r="AE98" s="43" t="str">
        <f t="shared" si="33"/>
        <v/>
      </c>
      <c r="AF98" s="43" t="str">
        <f t="shared" si="34"/>
        <v/>
      </c>
      <c r="AG98" s="43">
        <f t="shared" si="35"/>
        <v>0</v>
      </c>
    </row>
    <row r="99" spans="5:81" s="43" customFormat="1" ht="13.15" hidden="1" customHeight="1" x14ac:dyDescent="0.2">
      <c r="E99" s="43" t="str">
        <f t="shared" si="14"/>
        <v/>
      </c>
      <c r="F99" s="43" t="str">
        <f t="shared" si="15"/>
        <v/>
      </c>
      <c r="G99" s="43" t="str">
        <f t="shared" si="16"/>
        <v/>
      </c>
      <c r="H99" s="43" t="str">
        <f t="shared" si="17"/>
        <v/>
      </c>
      <c r="I99" s="43" t="str">
        <f t="shared" si="18"/>
        <v/>
      </c>
      <c r="J99" s="43" t="str">
        <f t="shared" si="19"/>
        <v/>
      </c>
      <c r="K99" s="43" t="str">
        <f t="shared" si="20"/>
        <v/>
      </c>
      <c r="L99" s="43" t="str">
        <f t="shared" si="21"/>
        <v/>
      </c>
      <c r="M99" s="43" t="str">
        <f t="shared" si="22"/>
        <v/>
      </c>
      <c r="N99" s="43" t="str">
        <f t="shared" si="23"/>
        <v/>
      </c>
      <c r="O99" s="43">
        <f t="shared" si="24"/>
        <v>0</v>
      </c>
      <c r="W99" s="43" t="str">
        <f t="shared" si="25"/>
        <v/>
      </c>
      <c r="X99" s="43" t="str">
        <f t="shared" si="26"/>
        <v/>
      </c>
      <c r="Y99" s="43" t="str">
        <f t="shared" si="27"/>
        <v/>
      </c>
      <c r="Z99" s="43" t="str">
        <f t="shared" si="28"/>
        <v/>
      </c>
      <c r="AA99" s="43" t="str">
        <f t="shared" si="29"/>
        <v/>
      </c>
      <c r="AB99" s="43" t="str">
        <f t="shared" si="30"/>
        <v/>
      </c>
      <c r="AC99" s="43" t="str">
        <f t="shared" si="31"/>
        <v/>
      </c>
      <c r="AD99" s="43" t="str">
        <f t="shared" si="32"/>
        <v/>
      </c>
      <c r="AE99" s="43" t="str">
        <f t="shared" si="33"/>
        <v/>
      </c>
      <c r="AF99" s="43" t="str">
        <f t="shared" si="34"/>
        <v/>
      </c>
      <c r="AG99" s="43">
        <f t="shared" si="35"/>
        <v>0</v>
      </c>
    </row>
    <row r="100" spans="5:81" s="43" customFormat="1" ht="13.15" hidden="1" customHeight="1" x14ac:dyDescent="0.2">
      <c r="E100" s="43" t="str">
        <f t="shared" si="14"/>
        <v/>
      </c>
      <c r="F100" s="43" t="str">
        <f t="shared" si="15"/>
        <v/>
      </c>
      <c r="G100" s="43" t="str">
        <f t="shared" si="16"/>
        <v/>
      </c>
      <c r="H100" s="43" t="str">
        <f t="shared" si="17"/>
        <v/>
      </c>
      <c r="I100" s="43" t="str">
        <f t="shared" si="18"/>
        <v/>
      </c>
      <c r="J100" s="43" t="str">
        <f t="shared" si="19"/>
        <v/>
      </c>
      <c r="K100" s="43" t="str">
        <f t="shared" si="20"/>
        <v/>
      </c>
      <c r="L100" s="43" t="str">
        <f t="shared" si="21"/>
        <v/>
      </c>
      <c r="M100" s="43" t="str">
        <f t="shared" si="22"/>
        <v/>
      </c>
      <c r="N100" s="43" t="str">
        <f t="shared" si="23"/>
        <v/>
      </c>
      <c r="O100" s="43">
        <f t="shared" si="24"/>
        <v>0</v>
      </c>
      <c r="T100" s="43" t="str">
        <f t="shared" ref="T100:T119" si="36">IF(D9=5,P9,"")</f>
        <v/>
      </c>
      <c r="U100" s="43" t="str">
        <f t="shared" ref="U100:U119" si="37">IF(D9=6,P9,"")</f>
        <v/>
      </c>
      <c r="V100" s="43" t="str">
        <f t="shared" ref="V100:V119" si="38">IF(D9=7,P9,"")</f>
        <v/>
      </c>
      <c r="W100" s="43" t="str">
        <f t="shared" si="25"/>
        <v/>
      </c>
      <c r="X100" s="43" t="str">
        <f t="shared" si="26"/>
        <v/>
      </c>
      <c r="Y100" s="43" t="str">
        <f t="shared" si="27"/>
        <v/>
      </c>
      <c r="Z100" s="43" t="str">
        <f t="shared" si="28"/>
        <v/>
      </c>
      <c r="AA100" s="43" t="str">
        <f t="shared" si="29"/>
        <v/>
      </c>
      <c r="AB100" s="43" t="str">
        <f t="shared" si="30"/>
        <v/>
      </c>
      <c r="AC100" s="43" t="str">
        <f t="shared" si="31"/>
        <v/>
      </c>
      <c r="AD100" s="43" t="str">
        <f t="shared" si="32"/>
        <v/>
      </c>
      <c r="AE100" s="43" t="str">
        <f t="shared" si="33"/>
        <v/>
      </c>
      <c r="AF100" s="43" t="str">
        <f t="shared" si="34"/>
        <v/>
      </c>
      <c r="AG100" s="43">
        <f t="shared" si="35"/>
        <v>0</v>
      </c>
      <c r="CA100" s="43" t="str">
        <f t="shared" ref="CA100:CA119" si="39">IF(D9=8,P9,"")</f>
        <v/>
      </c>
      <c r="CB100" s="43" t="str">
        <f t="shared" ref="CB100:CB119" si="40">IF(D9=9,P9,"")</f>
        <v/>
      </c>
      <c r="CC100" s="43" t="str">
        <f t="shared" ref="CC100:CC119" si="41">IF(D9=10,P9,"")</f>
        <v/>
      </c>
    </row>
    <row r="101" spans="5:81" s="43" customFormat="1" ht="13.15" hidden="1" customHeight="1" x14ac:dyDescent="0.2">
      <c r="E101" s="43" t="str">
        <f t="shared" si="14"/>
        <v/>
      </c>
      <c r="F101" s="43" t="str">
        <f t="shared" si="15"/>
        <v/>
      </c>
      <c r="G101" s="43" t="str">
        <f t="shared" si="16"/>
        <v/>
      </c>
      <c r="H101" s="43" t="str">
        <f t="shared" si="17"/>
        <v/>
      </c>
      <c r="I101" s="43" t="str">
        <f t="shared" si="18"/>
        <v/>
      </c>
      <c r="J101" s="43" t="str">
        <f t="shared" si="19"/>
        <v/>
      </c>
      <c r="K101" s="43" t="str">
        <f t="shared" si="20"/>
        <v/>
      </c>
      <c r="L101" s="43" t="str">
        <f t="shared" si="21"/>
        <v/>
      </c>
      <c r="M101" s="43" t="str">
        <f t="shared" si="22"/>
        <v/>
      </c>
      <c r="N101" s="43" t="str">
        <f t="shared" si="23"/>
        <v/>
      </c>
      <c r="O101" s="43">
        <f t="shared" si="24"/>
        <v>0</v>
      </c>
      <c r="T101" s="43" t="str">
        <f t="shared" si="36"/>
        <v/>
      </c>
      <c r="U101" s="43" t="str">
        <f t="shared" si="37"/>
        <v/>
      </c>
      <c r="V101" s="43" t="str">
        <f t="shared" si="38"/>
        <v/>
      </c>
      <c r="W101" s="43" t="str">
        <f t="shared" si="25"/>
        <v/>
      </c>
      <c r="X101" s="43" t="str">
        <f t="shared" si="26"/>
        <v/>
      </c>
      <c r="Y101" s="43" t="str">
        <f t="shared" si="27"/>
        <v/>
      </c>
      <c r="Z101" s="43" t="str">
        <f t="shared" si="28"/>
        <v/>
      </c>
      <c r="AA101" s="43" t="str">
        <f t="shared" si="29"/>
        <v/>
      </c>
      <c r="AB101" s="43" t="str">
        <f t="shared" si="30"/>
        <v/>
      </c>
      <c r="AC101" s="43" t="str">
        <f t="shared" si="31"/>
        <v/>
      </c>
      <c r="AD101" s="43" t="str">
        <f t="shared" si="32"/>
        <v/>
      </c>
      <c r="AE101" s="43" t="str">
        <f t="shared" si="33"/>
        <v/>
      </c>
      <c r="AF101" s="43" t="str">
        <f t="shared" si="34"/>
        <v/>
      </c>
      <c r="AG101" s="43">
        <f t="shared" si="35"/>
        <v>0</v>
      </c>
      <c r="CA101" s="43" t="str">
        <f t="shared" si="39"/>
        <v/>
      </c>
      <c r="CB101" s="43" t="str">
        <f t="shared" si="40"/>
        <v/>
      </c>
      <c r="CC101" s="43" t="str">
        <f t="shared" si="41"/>
        <v/>
      </c>
    </row>
    <row r="102" spans="5:81" s="43" customFormat="1" ht="13.15" hidden="1" customHeight="1" x14ac:dyDescent="0.2">
      <c r="E102" s="43" t="str">
        <f t="shared" si="14"/>
        <v/>
      </c>
      <c r="F102" s="43" t="str">
        <f t="shared" si="15"/>
        <v/>
      </c>
      <c r="G102" s="43" t="str">
        <f t="shared" si="16"/>
        <v/>
      </c>
      <c r="H102" s="43" t="str">
        <f t="shared" si="17"/>
        <v/>
      </c>
      <c r="I102" s="43" t="str">
        <f t="shared" si="18"/>
        <v/>
      </c>
      <c r="J102" s="43" t="str">
        <f t="shared" si="19"/>
        <v/>
      </c>
      <c r="K102" s="43" t="str">
        <f t="shared" si="20"/>
        <v/>
      </c>
      <c r="L102" s="43" t="str">
        <f t="shared" si="21"/>
        <v/>
      </c>
      <c r="M102" s="43" t="str">
        <f t="shared" si="22"/>
        <v/>
      </c>
      <c r="N102" s="43" t="str">
        <f t="shared" si="23"/>
        <v/>
      </c>
      <c r="O102" s="43">
        <f t="shared" si="24"/>
        <v>0</v>
      </c>
      <c r="T102" s="43" t="str">
        <f t="shared" si="36"/>
        <v/>
      </c>
      <c r="U102" s="43" t="str">
        <f t="shared" si="37"/>
        <v/>
      </c>
      <c r="V102" s="43" t="str">
        <f t="shared" si="38"/>
        <v/>
      </c>
      <c r="W102" s="43" t="str">
        <f t="shared" si="25"/>
        <v/>
      </c>
      <c r="X102" s="43" t="str">
        <f t="shared" si="26"/>
        <v/>
      </c>
      <c r="Y102" s="43" t="str">
        <f t="shared" si="27"/>
        <v/>
      </c>
      <c r="Z102" s="43" t="str">
        <f t="shared" si="28"/>
        <v/>
      </c>
      <c r="AA102" s="43" t="str">
        <f t="shared" si="29"/>
        <v/>
      </c>
      <c r="AB102" s="43" t="str">
        <f t="shared" si="30"/>
        <v/>
      </c>
      <c r="AC102" s="43" t="str">
        <f t="shared" si="31"/>
        <v/>
      </c>
      <c r="AD102" s="43" t="str">
        <f t="shared" si="32"/>
        <v/>
      </c>
      <c r="AE102" s="43" t="str">
        <f t="shared" si="33"/>
        <v/>
      </c>
      <c r="AF102" s="43" t="str">
        <f t="shared" si="34"/>
        <v/>
      </c>
      <c r="AG102" s="43">
        <f t="shared" si="35"/>
        <v>0</v>
      </c>
      <c r="CA102" s="43" t="str">
        <f t="shared" si="39"/>
        <v/>
      </c>
      <c r="CB102" s="43" t="str">
        <f t="shared" si="40"/>
        <v/>
      </c>
      <c r="CC102" s="43" t="str">
        <f t="shared" si="41"/>
        <v/>
      </c>
    </row>
    <row r="103" spans="5:81" s="43" customFormat="1" ht="13.15" hidden="1" customHeight="1" x14ac:dyDescent="0.2">
      <c r="E103" s="43" t="str">
        <f t="shared" si="14"/>
        <v/>
      </c>
      <c r="F103" s="43" t="str">
        <f t="shared" si="15"/>
        <v/>
      </c>
      <c r="G103" s="43" t="str">
        <f t="shared" si="16"/>
        <v/>
      </c>
      <c r="H103" s="43" t="str">
        <f t="shared" si="17"/>
        <v/>
      </c>
      <c r="I103" s="43" t="str">
        <f t="shared" si="18"/>
        <v/>
      </c>
      <c r="J103" s="43" t="str">
        <f t="shared" si="19"/>
        <v/>
      </c>
      <c r="K103" s="43" t="str">
        <f t="shared" si="20"/>
        <v/>
      </c>
      <c r="L103" s="43" t="str">
        <f t="shared" si="21"/>
        <v/>
      </c>
      <c r="M103" s="43" t="str">
        <f t="shared" si="22"/>
        <v/>
      </c>
      <c r="N103" s="43" t="str">
        <f t="shared" si="23"/>
        <v/>
      </c>
      <c r="O103" s="43">
        <f t="shared" si="24"/>
        <v>0</v>
      </c>
      <c r="T103" s="43" t="str">
        <f t="shared" si="36"/>
        <v/>
      </c>
      <c r="U103" s="43" t="str">
        <f t="shared" si="37"/>
        <v/>
      </c>
      <c r="V103" s="43" t="str">
        <f t="shared" si="38"/>
        <v/>
      </c>
      <c r="W103" s="43" t="str">
        <f t="shared" si="25"/>
        <v/>
      </c>
      <c r="X103" s="43" t="str">
        <f t="shared" si="26"/>
        <v/>
      </c>
      <c r="Y103" s="43" t="str">
        <f t="shared" si="27"/>
        <v/>
      </c>
      <c r="Z103" s="43" t="str">
        <f t="shared" si="28"/>
        <v/>
      </c>
      <c r="AA103" s="43" t="str">
        <f t="shared" si="29"/>
        <v/>
      </c>
      <c r="AB103" s="43" t="str">
        <f t="shared" si="30"/>
        <v/>
      </c>
      <c r="AC103" s="43" t="str">
        <f t="shared" si="31"/>
        <v/>
      </c>
      <c r="AD103" s="43" t="str">
        <f t="shared" si="32"/>
        <v/>
      </c>
      <c r="AE103" s="43" t="str">
        <f t="shared" si="33"/>
        <v/>
      </c>
      <c r="AF103" s="43" t="str">
        <f t="shared" si="34"/>
        <v/>
      </c>
      <c r="AG103" s="43">
        <f t="shared" si="35"/>
        <v>0</v>
      </c>
      <c r="CA103" s="43" t="str">
        <f t="shared" si="39"/>
        <v/>
      </c>
      <c r="CB103" s="43" t="str">
        <f t="shared" si="40"/>
        <v/>
      </c>
      <c r="CC103" s="43" t="str">
        <f t="shared" si="41"/>
        <v/>
      </c>
    </row>
    <row r="104" spans="5:81" s="43" customFormat="1" ht="13.15" hidden="1" customHeight="1" x14ac:dyDescent="0.2">
      <c r="E104" s="43" t="str">
        <f t="shared" si="14"/>
        <v/>
      </c>
      <c r="F104" s="43" t="str">
        <f t="shared" si="15"/>
        <v/>
      </c>
      <c r="G104" s="43" t="str">
        <f t="shared" si="16"/>
        <v/>
      </c>
      <c r="H104" s="43" t="str">
        <f t="shared" si="17"/>
        <v/>
      </c>
      <c r="I104" s="43" t="str">
        <f t="shared" si="18"/>
        <v/>
      </c>
      <c r="J104" s="43" t="str">
        <f t="shared" si="19"/>
        <v/>
      </c>
      <c r="K104" s="43" t="str">
        <f t="shared" si="20"/>
        <v/>
      </c>
      <c r="L104" s="43" t="str">
        <f t="shared" si="21"/>
        <v/>
      </c>
      <c r="M104" s="43" t="str">
        <f t="shared" si="22"/>
        <v/>
      </c>
      <c r="N104" s="43" t="str">
        <f t="shared" si="23"/>
        <v/>
      </c>
      <c r="O104" s="43">
        <f t="shared" si="24"/>
        <v>0</v>
      </c>
      <c r="T104" s="43" t="str">
        <f t="shared" si="36"/>
        <v/>
      </c>
      <c r="U104" s="43" t="str">
        <f t="shared" si="37"/>
        <v/>
      </c>
      <c r="V104" s="43" t="str">
        <f t="shared" si="38"/>
        <v/>
      </c>
      <c r="W104" s="43" t="str">
        <f t="shared" si="25"/>
        <v/>
      </c>
      <c r="X104" s="43" t="str">
        <f t="shared" si="26"/>
        <v/>
      </c>
      <c r="Y104" s="43" t="str">
        <f t="shared" si="27"/>
        <v/>
      </c>
      <c r="Z104" s="43" t="str">
        <f t="shared" si="28"/>
        <v/>
      </c>
      <c r="AA104" s="43" t="str">
        <f t="shared" si="29"/>
        <v/>
      </c>
      <c r="AB104" s="43" t="str">
        <f t="shared" si="30"/>
        <v/>
      </c>
      <c r="AC104" s="43" t="str">
        <f t="shared" si="31"/>
        <v/>
      </c>
      <c r="AD104" s="43" t="str">
        <f t="shared" si="32"/>
        <v/>
      </c>
      <c r="AE104" s="43" t="str">
        <f t="shared" si="33"/>
        <v/>
      </c>
      <c r="AF104" s="43" t="str">
        <f t="shared" si="34"/>
        <v/>
      </c>
      <c r="AG104" s="43">
        <f t="shared" si="35"/>
        <v>0</v>
      </c>
      <c r="CA104" s="43" t="str">
        <f t="shared" si="39"/>
        <v/>
      </c>
      <c r="CB104" s="43" t="str">
        <f t="shared" si="40"/>
        <v/>
      </c>
      <c r="CC104" s="43" t="str">
        <f t="shared" si="41"/>
        <v/>
      </c>
    </row>
    <row r="105" spans="5:81" s="43" customFormat="1" ht="13.15" hidden="1" customHeight="1" x14ac:dyDescent="0.2">
      <c r="E105" s="43" t="str">
        <f t="shared" si="14"/>
        <v/>
      </c>
      <c r="F105" s="43" t="str">
        <f t="shared" si="15"/>
        <v/>
      </c>
      <c r="G105" s="43" t="str">
        <f t="shared" si="16"/>
        <v/>
      </c>
      <c r="H105" s="43" t="str">
        <f t="shared" si="17"/>
        <v/>
      </c>
      <c r="I105" s="43" t="str">
        <f t="shared" si="18"/>
        <v/>
      </c>
      <c r="J105" s="43" t="str">
        <f t="shared" si="19"/>
        <v/>
      </c>
      <c r="K105" s="43" t="str">
        <f t="shared" si="20"/>
        <v/>
      </c>
      <c r="L105" s="43" t="str">
        <f t="shared" si="21"/>
        <v/>
      </c>
      <c r="M105" s="43" t="str">
        <f t="shared" si="22"/>
        <v/>
      </c>
      <c r="N105" s="43" t="str">
        <f t="shared" si="23"/>
        <v/>
      </c>
      <c r="O105" s="43">
        <f t="shared" si="24"/>
        <v>0</v>
      </c>
      <c r="T105" s="43" t="str">
        <f t="shared" si="36"/>
        <v/>
      </c>
      <c r="U105" s="43" t="str">
        <f t="shared" si="37"/>
        <v/>
      </c>
      <c r="V105" s="43" t="str">
        <f t="shared" si="38"/>
        <v/>
      </c>
      <c r="W105" s="43" t="str">
        <f t="shared" si="25"/>
        <v/>
      </c>
      <c r="X105" s="43" t="str">
        <f t="shared" si="26"/>
        <v/>
      </c>
      <c r="Y105" s="43" t="str">
        <f t="shared" si="27"/>
        <v/>
      </c>
      <c r="Z105" s="43" t="str">
        <f t="shared" si="28"/>
        <v/>
      </c>
      <c r="AA105" s="43" t="str">
        <f t="shared" si="29"/>
        <v/>
      </c>
      <c r="AB105" s="43" t="str">
        <f t="shared" si="30"/>
        <v/>
      </c>
      <c r="AC105" s="43" t="str">
        <f t="shared" si="31"/>
        <v/>
      </c>
      <c r="AD105" s="43" t="str">
        <f t="shared" si="32"/>
        <v/>
      </c>
      <c r="AE105" s="43" t="str">
        <f t="shared" si="33"/>
        <v/>
      </c>
      <c r="AF105" s="43" t="str">
        <f t="shared" si="34"/>
        <v/>
      </c>
      <c r="AG105" s="43">
        <f t="shared" si="35"/>
        <v>0</v>
      </c>
      <c r="CA105" s="43" t="str">
        <f t="shared" si="39"/>
        <v/>
      </c>
      <c r="CB105" s="43" t="str">
        <f t="shared" si="40"/>
        <v/>
      </c>
      <c r="CC105" s="43" t="str">
        <f t="shared" si="41"/>
        <v/>
      </c>
    </row>
    <row r="106" spans="5:81" s="43" customFormat="1" ht="13.15" hidden="1" customHeight="1" x14ac:dyDescent="0.2">
      <c r="E106" s="43" t="str">
        <f t="shared" si="14"/>
        <v/>
      </c>
      <c r="F106" s="43" t="str">
        <f t="shared" si="15"/>
        <v/>
      </c>
      <c r="G106" s="43" t="str">
        <f t="shared" si="16"/>
        <v/>
      </c>
      <c r="H106" s="43" t="str">
        <f t="shared" si="17"/>
        <v/>
      </c>
      <c r="I106" s="43" t="str">
        <f t="shared" si="18"/>
        <v/>
      </c>
      <c r="J106" s="43" t="str">
        <f t="shared" si="19"/>
        <v/>
      </c>
      <c r="K106" s="43" t="str">
        <f t="shared" si="20"/>
        <v/>
      </c>
      <c r="L106" s="43" t="str">
        <f t="shared" si="21"/>
        <v/>
      </c>
      <c r="M106" s="43" t="str">
        <f t="shared" si="22"/>
        <v/>
      </c>
      <c r="N106" s="43" t="str">
        <f t="shared" si="23"/>
        <v/>
      </c>
      <c r="O106" s="43">
        <f t="shared" si="24"/>
        <v>0</v>
      </c>
      <c r="T106" s="43" t="str">
        <f t="shared" si="36"/>
        <v/>
      </c>
      <c r="U106" s="43" t="str">
        <f t="shared" si="37"/>
        <v/>
      </c>
      <c r="V106" s="43" t="str">
        <f t="shared" si="38"/>
        <v/>
      </c>
      <c r="W106" s="43" t="str">
        <f t="shared" si="25"/>
        <v/>
      </c>
      <c r="X106" s="43" t="str">
        <f t="shared" si="26"/>
        <v/>
      </c>
      <c r="Y106" s="43" t="str">
        <f t="shared" si="27"/>
        <v/>
      </c>
      <c r="Z106" s="43" t="str">
        <f t="shared" si="28"/>
        <v/>
      </c>
      <c r="AA106" s="43" t="str">
        <f t="shared" si="29"/>
        <v/>
      </c>
      <c r="AB106" s="43" t="str">
        <f t="shared" si="30"/>
        <v/>
      </c>
      <c r="AC106" s="43" t="str">
        <f t="shared" si="31"/>
        <v/>
      </c>
      <c r="AD106" s="43" t="str">
        <f t="shared" si="32"/>
        <v/>
      </c>
      <c r="AE106" s="43" t="str">
        <f t="shared" si="33"/>
        <v/>
      </c>
      <c r="AF106" s="43" t="str">
        <f t="shared" si="34"/>
        <v/>
      </c>
      <c r="AG106" s="43">
        <f t="shared" si="35"/>
        <v>0</v>
      </c>
      <c r="CA106" s="43" t="str">
        <f t="shared" si="39"/>
        <v/>
      </c>
      <c r="CB106" s="43" t="str">
        <f t="shared" si="40"/>
        <v/>
      </c>
      <c r="CC106" s="43" t="str">
        <f t="shared" si="41"/>
        <v/>
      </c>
    </row>
    <row r="107" spans="5:81" s="43" customFormat="1" ht="13.15" hidden="1" customHeight="1" x14ac:dyDescent="0.2">
      <c r="E107" s="43" t="str">
        <f t="shared" si="14"/>
        <v/>
      </c>
      <c r="F107" s="43" t="str">
        <f t="shared" si="15"/>
        <v/>
      </c>
      <c r="G107" s="43" t="str">
        <f t="shared" si="16"/>
        <v/>
      </c>
      <c r="H107" s="43" t="str">
        <f t="shared" si="17"/>
        <v/>
      </c>
      <c r="I107" s="43" t="str">
        <f t="shared" si="18"/>
        <v/>
      </c>
      <c r="J107" s="43" t="str">
        <f t="shared" si="19"/>
        <v/>
      </c>
      <c r="K107" s="43" t="str">
        <f t="shared" si="20"/>
        <v/>
      </c>
      <c r="L107" s="43" t="str">
        <f t="shared" si="21"/>
        <v/>
      </c>
      <c r="M107" s="43" t="str">
        <f t="shared" si="22"/>
        <v/>
      </c>
      <c r="N107" s="43" t="str">
        <f t="shared" si="23"/>
        <v/>
      </c>
      <c r="O107" s="43">
        <f t="shared" si="24"/>
        <v>0</v>
      </c>
      <c r="T107" s="43" t="str">
        <f t="shared" si="36"/>
        <v/>
      </c>
      <c r="U107" s="43" t="str">
        <f t="shared" si="37"/>
        <v/>
      </c>
      <c r="V107" s="43" t="str">
        <f t="shared" si="38"/>
        <v/>
      </c>
      <c r="W107" s="43" t="str">
        <f t="shared" si="25"/>
        <v/>
      </c>
      <c r="X107" s="43" t="str">
        <f t="shared" si="26"/>
        <v/>
      </c>
      <c r="Y107" s="43" t="str">
        <f t="shared" si="27"/>
        <v/>
      </c>
      <c r="Z107" s="43" t="str">
        <f t="shared" si="28"/>
        <v/>
      </c>
      <c r="AA107" s="43" t="str">
        <f t="shared" si="29"/>
        <v/>
      </c>
      <c r="AB107" s="43" t="str">
        <f t="shared" si="30"/>
        <v/>
      </c>
      <c r="AC107" s="43" t="str">
        <f t="shared" si="31"/>
        <v/>
      </c>
      <c r="AD107" s="43" t="str">
        <f t="shared" si="32"/>
        <v/>
      </c>
      <c r="AE107" s="43" t="str">
        <f t="shared" si="33"/>
        <v/>
      </c>
      <c r="AF107" s="43" t="str">
        <f t="shared" si="34"/>
        <v/>
      </c>
      <c r="AG107" s="43">
        <f t="shared" si="35"/>
        <v>0</v>
      </c>
      <c r="CA107" s="43" t="str">
        <f t="shared" si="39"/>
        <v/>
      </c>
      <c r="CB107" s="43" t="str">
        <f t="shared" si="40"/>
        <v/>
      </c>
      <c r="CC107" s="43" t="str">
        <f t="shared" si="41"/>
        <v/>
      </c>
    </row>
    <row r="108" spans="5:81" s="43" customFormat="1" ht="13.15" hidden="1" customHeight="1" x14ac:dyDescent="0.2">
      <c r="E108" s="43" t="str">
        <f t="shared" si="14"/>
        <v/>
      </c>
      <c r="F108" s="43" t="str">
        <f t="shared" si="15"/>
        <v/>
      </c>
      <c r="G108" s="43" t="str">
        <f t="shared" si="16"/>
        <v/>
      </c>
      <c r="H108" s="43" t="str">
        <f t="shared" si="17"/>
        <v/>
      </c>
      <c r="I108" s="43" t="str">
        <f t="shared" si="18"/>
        <v/>
      </c>
      <c r="J108" s="43" t="str">
        <f t="shared" si="19"/>
        <v/>
      </c>
      <c r="K108" s="43" t="str">
        <f t="shared" si="20"/>
        <v/>
      </c>
      <c r="L108" s="43" t="str">
        <f t="shared" si="21"/>
        <v/>
      </c>
      <c r="M108" s="43" t="str">
        <f t="shared" si="22"/>
        <v/>
      </c>
      <c r="N108" s="43" t="str">
        <f t="shared" si="23"/>
        <v/>
      </c>
      <c r="O108" s="43">
        <f t="shared" si="24"/>
        <v>0</v>
      </c>
      <c r="T108" s="43" t="str">
        <f t="shared" si="36"/>
        <v/>
      </c>
      <c r="U108" s="43" t="str">
        <f t="shared" si="37"/>
        <v/>
      </c>
      <c r="V108" s="43" t="str">
        <f t="shared" si="38"/>
        <v/>
      </c>
      <c r="W108" s="43" t="str">
        <f t="shared" si="25"/>
        <v/>
      </c>
      <c r="X108" s="43" t="str">
        <f t="shared" si="26"/>
        <v/>
      </c>
      <c r="Y108" s="43" t="str">
        <f t="shared" si="27"/>
        <v/>
      </c>
      <c r="Z108" s="43" t="str">
        <f t="shared" si="28"/>
        <v/>
      </c>
      <c r="AA108" s="43" t="str">
        <f t="shared" si="29"/>
        <v/>
      </c>
      <c r="AB108" s="43" t="str">
        <f t="shared" si="30"/>
        <v/>
      </c>
      <c r="AC108" s="43" t="str">
        <f t="shared" si="31"/>
        <v/>
      </c>
      <c r="AD108" s="43" t="str">
        <f t="shared" si="32"/>
        <v/>
      </c>
      <c r="AE108" s="43" t="str">
        <f t="shared" si="33"/>
        <v/>
      </c>
      <c r="AF108" s="43" t="str">
        <f t="shared" si="34"/>
        <v/>
      </c>
      <c r="AG108" s="43">
        <f t="shared" si="35"/>
        <v>0</v>
      </c>
      <c r="CA108" s="43" t="str">
        <f t="shared" si="39"/>
        <v/>
      </c>
      <c r="CB108" s="43" t="str">
        <f t="shared" si="40"/>
        <v/>
      </c>
      <c r="CC108" s="43" t="str">
        <f t="shared" si="41"/>
        <v/>
      </c>
    </row>
    <row r="109" spans="5:81" s="43" customFormat="1" ht="13.15" hidden="1" customHeight="1" x14ac:dyDescent="0.2">
      <c r="E109" s="43" t="str">
        <f t="shared" si="14"/>
        <v/>
      </c>
      <c r="F109" s="43" t="str">
        <f t="shared" si="15"/>
        <v/>
      </c>
      <c r="G109" s="43" t="str">
        <f t="shared" si="16"/>
        <v/>
      </c>
      <c r="H109" s="43" t="str">
        <f t="shared" si="17"/>
        <v/>
      </c>
      <c r="I109" s="43" t="str">
        <f t="shared" si="18"/>
        <v/>
      </c>
      <c r="J109" s="43" t="str">
        <f t="shared" si="19"/>
        <v/>
      </c>
      <c r="K109" s="43" t="str">
        <f t="shared" si="20"/>
        <v/>
      </c>
      <c r="L109" s="43" t="str">
        <f t="shared" si="21"/>
        <v/>
      </c>
      <c r="M109" s="43" t="str">
        <f t="shared" si="22"/>
        <v/>
      </c>
      <c r="N109" s="43" t="str">
        <f t="shared" si="23"/>
        <v/>
      </c>
      <c r="O109" s="43">
        <f t="shared" si="24"/>
        <v>0</v>
      </c>
      <c r="T109" s="43" t="str">
        <f t="shared" si="36"/>
        <v/>
      </c>
      <c r="U109" s="43" t="str">
        <f t="shared" si="37"/>
        <v/>
      </c>
      <c r="V109" s="43" t="str">
        <f t="shared" si="38"/>
        <v/>
      </c>
      <c r="W109" s="43" t="str">
        <f t="shared" si="25"/>
        <v/>
      </c>
      <c r="X109" s="43" t="str">
        <f t="shared" si="26"/>
        <v/>
      </c>
      <c r="Y109" s="43" t="str">
        <f t="shared" si="27"/>
        <v/>
      </c>
      <c r="Z109" s="43" t="str">
        <f t="shared" si="28"/>
        <v/>
      </c>
      <c r="AA109" s="43" t="str">
        <f t="shared" si="29"/>
        <v/>
      </c>
      <c r="AB109" s="43" t="str">
        <f t="shared" si="30"/>
        <v/>
      </c>
      <c r="AC109" s="43" t="str">
        <f t="shared" si="31"/>
        <v/>
      </c>
      <c r="AD109" s="43" t="str">
        <f t="shared" si="32"/>
        <v/>
      </c>
      <c r="AE109" s="43" t="str">
        <f t="shared" si="33"/>
        <v/>
      </c>
      <c r="AF109" s="43" t="str">
        <f t="shared" si="34"/>
        <v/>
      </c>
      <c r="AG109" s="43">
        <f t="shared" si="35"/>
        <v>0</v>
      </c>
      <c r="CA109" s="43" t="str">
        <f t="shared" si="39"/>
        <v/>
      </c>
      <c r="CB109" s="43" t="str">
        <f t="shared" si="40"/>
        <v/>
      </c>
      <c r="CC109" s="43" t="str">
        <f t="shared" si="41"/>
        <v/>
      </c>
    </row>
    <row r="110" spans="5:81" s="43" customFormat="1" ht="13.15" hidden="1" customHeight="1" x14ac:dyDescent="0.2">
      <c r="T110" s="43" t="str">
        <f t="shared" si="36"/>
        <v/>
      </c>
      <c r="U110" s="43" t="str">
        <f t="shared" si="37"/>
        <v/>
      </c>
      <c r="V110" s="43" t="str">
        <f t="shared" si="38"/>
        <v/>
      </c>
      <c r="CA110" s="43" t="str">
        <f t="shared" si="39"/>
        <v/>
      </c>
      <c r="CB110" s="43" t="str">
        <f t="shared" si="40"/>
        <v/>
      </c>
      <c r="CC110" s="43" t="str">
        <f t="shared" si="41"/>
        <v/>
      </c>
    </row>
    <row r="111" spans="5:81" s="43" customFormat="1" ht="13.15" hidden="1" customHeight="1" x14ac:dyDescent="0.2">
      <c r="T111" s="43" t="str">
        <f t="shared" si="36"/>
        <v/>
      </c>
      <c r="U111" s="43" t="str">
        <f t="shared" si="37"/>
        <v/>
      </c>
      <c r="V111" s="43" t="str">
        <f t="shared" si="38"/>
        <v/>
      </c>
      <c r="CA111" s="43" t="str">
        <f t="shared" si="39"/>
        <v/>
      </c>
      <c r="CB111" s="43" t="str">
        <f t="shared" si="40"/>
        <v/>
      </c>
      <c r="CC111" s="43" t="str">
        <f t="shared" si="41"/>
        <v/>
      </c>
    </row>
    <row r="112" spans="5:81" s="43" customFormat="1" ht="13.15" hidden="1" customHeight="1" x14ac:dyDescent="0.2">
      <c r="T112" s="43" t="str">
        <f t="shared" si="36"/>
        <v/>
      </c>
      <c r="U112" s="43" t="str">
        <f t="shared" si="37"/>
        <v/>
      </c>
      <c r="V112" s="43" t="str">
        <f t="shared" si="38"/>
        <v/>
      </c>
      <c r="CA112" s="43" t="str">
        <f t="shared" si="39"/>
        <v/>
      </c>
      <c r="CB112" s="43" t="str">
        <f t="shared" si="40"/>
        <v/>
      </c>
      <c r="CC112" s="43" t="str">
        <f t="shared" si="41"/>
        <v/>
      </c>
    </row>
    <row r="113" spans="5:81" s="43" customFormat="1" ht="13.15" hidden="1" customHeight="1" x14ac:dyDescent="0.2">
      <c r="T113" s="43" t="str">
        <f t="shared" si="36"/>
        <v/>
      </c>
      <c r="U113" s="43" t="str">
        <f t="shared" si="37"/>
        <v/>
      </c>
      <c r="V113" s="43" t="str">
        <f t="shared" si="38"/>
        <v/>
      </c>
      <c r="CA113" s="43" t="str">
        <f t="shared" si="39"/>
        <v/>
      </c>
      <c r="CB113" s="43" t="str">
        <f t="shared" si="40"/>
        <v/>
      </c>
      <c r="CC113" s="43" t="str">
        <f t="shared" si="41"/>
        <v/>
      </c>
    </row>
    <row r="114" spans="5:81" s="43" customFormat="1" ht="13.15" hidden="1" customHeight="1" x14ac:dyDescent="0.2">
      <c r="T114" s="43" t="str">
        <f t="shared" si="36"/>
        <v/>
      </c>
      <c r="U114" s="43" t="str">
        <f t="shared" si="37"/>
        <v/>
      </c>
      <c r="V114" s="43" t="str">
        <f t="shared" si="38"/>
        <v/>
      </c>
      <c r="CA114" s="43" t="str">
        <f t="shared" si="39"/>
        <v/>
      </c>
      <c r="CB114" s="43" t="str">
        <f t="shared" si="40"/>
        <v/>
      </c>
      <c r="CC114" s="43" t="str">
        <f t="shared" si="41"/>
        <v/>
      </c>
    </row>
    <row r="115" spans="5:81" s="43" customFormat="1" ht="13.15" hidden="1" customHeight="1" x14ac:dyDescent="0.2">
      <c r="T115" s="43" t="str">
        <f t="shared" si="36"/>
        <v/>
      </c>
      <c r="U115" s="43" t="str">
        <f t="shared" si="37"/>
        <v/>
      </c>
      <c r="V115" s="43" t="str">
        <f t="shared" si="38"/>
        <v/>
      </c>
      <c r="CA115" s="43" t="str">
        <f t="shared" si="39"/>
        <v/>
      </c>
      <c r="CB115" s="43" t="str">
        <f t="shared" si="40"/>
        <v/>
      </c>
      <c r="CC115" s="43" t="str">
        <f t="shared" si="41"/>
        <v/>
      </c>
    </row>
    <row r="116" spans="5:81" s="43" customFormat="1" ht="13.15" hidden="1" customHeight="1" x14ac:dyDescent="0.2">
      <c r="T116" s="43" t="str">
        <f t="shared" si="36"/>
        <v/>
      </c>
      <c r="U116" s="43" t="str">
        <f t="shared" si="37"/>
        <v/>
      </c>
      <c r="V116" s="43" t="str">
        <f t="shared" si="38"/>
        <v/>
      </c>
      <c r="CA116" s="43" t="str">
        <f t="shared" si="39"/>
        <v/>
      </c>
      <c r="CB116" s="43" t="str">
        <f t="shared" si="40"/>
        <v/>
      </c>
      <c r="CC116" s="43" t="str">
        <f t="shared" si="41"/>
        <v/>
      </c>
    </row>
    <row r="117" spans="5:81" s="43" customFormat="1" ht="13.15" hidden="1" customHeight="1" x14ac:dyDescent="0.2">
      <c r="T117" s="43" t="str">
        <f t="shared" si="36"/>
        <v/>
      </c>
      <c r="U117" s="43" t="str">
        <f t="shared" si="37"/>
        <v/>
      </c>
      <c r="V117" s="43" t="str">
        <f t="shared" si="38"/>
        <v/>
      </c>
      <c r="CA117" s="43" t="str">
        <f t="shared" si="39"/>
        <v/>
      </c>
      <c r="CB117" s="43" t="str">
        <f t="shared" si="40"/>
        <v/>
      </c>
      <c r="CC117" s="43" t="str">
        <f t="shared" si="41"/>
        <v/>
      </c>
    </row>
    <row r="118" spans="5:81" s="43" customFormat="1" ht="13.15" hidden="1" customHeight="1" x14ac:dyDescent="0.2">
      <c r="T118" s="43" t="str">
        <f t="shared" si="36"/>
        <v/>
      </c>
      <c r="U118" s="43" t="str">
        <f t="shared" si="37"/>
        <v/>
      </c>
      <c r="V118" s="43" t="str">
        <f t="shared" si="38"/>
        <v/>
      </c>
      <c r="CA118" s="43" t="str">
        <f t="shared" si="39"/>
        <v/>
      </c>
      <c r="CB118" s="43" t="str">
        <f t="shared" si="40"/>
        <v/>
      </c>
      <c r="CC118" s="43" t="str">
        <f t="shared" si="41"/>
        <v/>
      </c>
    </row>
    <row r="119" spans="5:81" s="43" customFormat="1" ht="13.15" hidden="1" customHeight="1" x14ac:dyDescent="0.2">
      <c r="F119" s="43" t="s">
        <v>336</v>
      </c>
      <c r="T119" s="43" t="str">
        <f t="shared" si="36"/>
        <v/>
      </c>
      <c r="U119" s="43" t="str">
        <f t="shared" si="37"/>
        <v/>
      </c>
      <c r="V119" s="43" t="str">
        <f t="shared" si="38"/>
        <v/>
      </c>
      <c r="AA119" s="43" t="s">
        <v>337</v>
      </c>
      <c r="CA119" s="43" t="str">
        <f t="shared" si="39"/>
        <v/>
      </c>
      <c r="CB119" s="43" t="str">
        <f t="shared" si="40"/>
        <v/>
      </c>
      <c r="CC119" s="43" t="str">
        <f t="shared" si="41"/>
        <v/>
      </c>
    </row>
    <row r="120" spans="5:81" s="43" customFormat="1" ht="13.15" hidden="1" customHeight="1" x14ac:dyDescent="0.2">
      <c r="E120" s="43">
        <f t="shared" ref="E120:E139" si="42">IF(D9=1,P60,"")</f>
        <v>137</v>
      </c>
      <c r="F120" s="43" t="str">
        <f t="shared" ref="F120:F139" si="43">IF(D9=2,P60,"")</f>
        <v/>
      </c>
      <c r="G120" s="43" t="str">
        <f t="shared" ref="G120:G139" si="44">IF(D9=3,P60,"")</f>
        <v/>
      </c>
      <c r="H120" s="43" t="str">
        <f t="shared" ref="H120:H139" si="45">IF(D9=4,P60,"")</f>
        <v/>
      </c>
      <c r="I120" s="43" t="str">
        <f t="shared" ref="I120:I139" si="46">IF(D9=5,P60,"")</f>
        <v/>
      </c>
      <c r="J120" s="43" t="str">
        <f t="shared" ref="J120:J139" si="47">IF(D9=6,P60,"")</f>
        <v/>
      </c>
      <c r="K120" s="43" t="str">
        <f t="shared" ref="K120:K139" si="48">IF(D9=7,P60,"")</f>
        <v/>
      </c>
      <c r="L120" s="43" t="str">
        <f t="shared" ref="L120:L139" si="49">IF(D9=8,P60,"")</f>
        <v/>
      </c>
      <c r="M120" s="43" t="str">
        <f t="shared" ref="M120:M139" si="50">IF(D9=9,P60,"")</f>
        <v/>
      </c>
      <c r="N120" s="43" t="str">
        <f t="shared" ref="N120:N139" si="51">IF(D9=10,P60,"")</f>
        <v/>
      </c>
      <c r="W120" s="43">
        <f t="shared" ref="W120:W139" si="52">IF(D9=1,AM60,"")</f>
        <v>137</v>
      </c>
      <c r="X120" s="43" t="str">
        <f t="shared" ref="X120:X139" si="53">IF(D9=2,AM60,"")</f>
        <v/>
      </c>
      <c r="Y120" s="43" t="str">
        <f t="shared" ref="Y120:Y139" si="54">IF(D9=3,AM60,"")</f>
        <v/>
      </c>
      <c r="Z120" s="43" t="str">
        <f t="shared" ref="Z120:Z139" si="55">IF(D9=4,AM60,"")</f>
        <v/>
      </c>
      <c r="AA120" s="43" t="str">
        <f t="shared" ref="AA120:AA139" si="56">IF(D9=5,AM60,"")</f>
        <v/>
      </c>
      <c r="AB120" s="43" t="str">
        <f t="shared" ref="AB120:AB139" si="57">IF(D9=6,AM60,"")</f>
        <v/>
      </c>
      <c r="AC120" s="43" t="str">
        <f t="shared" ref="AC120:AC139" si="58">IF(D9=7,AM60,"")</f>
        <v/>
      </c>
      <c r="AD120" s="43" t="str">
        <f t="shared" ref="AD120:AD139" si="59">IF(D9=8,AM60,"")</f>
        <v/>
      </c>
      <c r="AE120" s="43" t="str">
        <f t="shared" ref="AE120:AE139" si="60">IF(D9=9,AM60,"")</f>
        <v/>
      </c>
      <c r="AF120" s="43" t="str">
        <f t="shared" ref="AF120:AF139" si="61">IF(D9=10,AM60,"")</f>
        <v/>
      </c>
    </row>
    <row r="121" spans="5:81" s="43" customFormat="1" ht="13.15" hidden="1" customHeight="1" x14ac:dyDescent="0.2">
      <c r="E121" s="43" t="str">
        <f t="shared" si="42"/>
        <v/>
      </c>
      <c r="F121" s="43" t="str">
        <f t="shared" si="43"/>
        <v/>
      </c>
      <c r="G121" s="43" t="str">
        <f t="shared" si="44"/>
        <v/>
      </c>
      <c r="H121" s="43" t="str">
        <f t="shared" si="45"/>
        <v/>
      </c>
      <c r="I121" s="43" t="str">
        <f t="shared" si="46"/>
        <v/>
      </c>
      <c r="J121" s="43" t="str">
        <f t="shared" si="47"/>
        <v/>
      </c>
      <c r="K121" s="43" t="str">
        <f t="shared" si="48"/>
        <v/>
      </c>
      <c r="L121" s="43" t="str">
        <f t="shared" si="49"/>
        <v/>
      </c>
      <c r="M121" s="43" t="str">
        <f t="shared" si="50"/>
        <v/>
      </c>
      <c r="N121" s="43" t="str">
        <f t="shared" si="51"/>
        <v/>
      </c>
      <c r="W121" s="43" t="str">
        <f t="shared" si="52"/>
        <v/>
      </c>
      <c r="X121" s="43" t="str">
        <f t="shared" si="53"/>
        <v/>
      </c>
      <c r="Y121" s="43" t="str">
        <f t="shared" si="54"/>
        <v/>
      </c>
      <c r="Z121" s="43" t="str">
        <f t="shared" si="55"/>
        <v/>
      </c>
      <c r="AA121" s="43" t="str">
        <f t="shared" si="56"/>
        <v/>
      </c>
      <c r="AB121" s="43" t="str">
        <f t="shared" si="57"/>
        <v/>
      </c>
      <c r="AC121" s="43" t="str">
        <f t="shared" si="58"/>
        <v/>
      </c>
      <c r="AD121" s="43" t="str">
        <f t="shared" si="59"/>
        <v/>
      </c>
      <c r="AE121" s="43" t="str">
        <f t="shared" si="60"/>
        <v/>
      </c>
      <c r="AF121" s="43" t="str">
        <f t="shared" si="61"/>
        <v/>
      </c>
    </row>
    <row r="122" spans="5:81" s="43" customFormat="1" ht="13.15" hidden="1" customHeight="1" x14ac:dyDescent="0.2">
      <c r="E122" s="43" t="str">
        <f t="shared" si="42"/>
        <v/>
      </c>
      <c r="F122" s="43" t="str">
        <f t="shared" si="43"/>
        <v/>
      </c>
      <c r="G122" s="43" t="str">
        <f t="shared" si="44"/>
        <v/>
      </c>
      <c r="H122" s="43" t="str">
        <f t="shared" si="45"/>
        <v/>
      </c>
      <c r="I122" s="43" t="str">
        <f t="shared" si="46"/>
        <v/>
      </c>
      <c r="J122" s="43" t="str">
        <f t="shared" si="47"/>
        <v/>
      </c>
      <c r="K122" s="43" t="str">
        <f t="shared" si="48"/>
        <v/>
      </c>
      <c r="L122" s="43" t="str">
        <f t="shared" si="49"/>
        <v/>
      </c>
      <c r="M122" s="43" t="str">
        <f t="shared" si="50"/>
        <v/>
      </c>
      <c r="N122" s="43" t="str">
        <f t="shared" si="51"/>
        <v/>
      </c>
      <c r="W122" s="43" t="str">
        <f t="shared" si="52"/>
        <v/>
      </c>
      <c r="X122" s="43" t="str">
        <f t="shared" si="53"/>
        <v/>
      </c>
      <c r="Y122" s="43" t="str">
        <f t="shared" si="54"/>
        <v/>
      </c>
      <c r="Z122" s="43" t="str">
        <f t="shared" si="55"/>
        <v/>
      </c>
      <c r="AA122" s="43" t="str">
        <f t="shared" si="56"/>
        <v/>
      </c>
      <c r="AB122" s="43" t="str">
        <f t="shared" si="57"/>
        <v/>
      </c>
      <c r="AC122" s="43" t="str">
        <f t="shared" si="58"/>
        <v/>
      </c>
      <c r="AD122" s="43" t="str">
        <f t="shared" si="59"/>
        <v/>
      </c>
      <c r="AE122" s="43" t="str">
        <f t="shared" si="60"/>
        <v/>
      </c>
      <c r="AF122" s="43" t="str">
        <f t="shared" si="61"/>
        <v/>
      </c>
    </row>
    <row r="123" spans="5:81" s="43" customFormat="1" ht="13.15" hidden="1" customHeight="1" x14ac:dyDescent="0.2">
      <c r="E123" s="43" t="str">
        <f t="shared" si="42"/>
        <v/>
      </c>
      <c r="F123" s="43" t="str">
        <f t="shared" si="43"/>
        <v/>
      </c>
      <c r="G123" s="43" t="str">
        <f t="shared" si="44"/>
        <v/>
      </c>
      <c r="H123" s="43" t="str">
        <f t="shared" si="45"/>
        <v/>
      </c>
      <c r="I123" s="43" t="str">
        <f t="shared" si="46"/>
        <v/>
      </c>
      <c r="J123" s="43" t="str">
        <f t="shared" si="47"/>
        <v/>
      </c>
      <c r="K123" s="43" t="str">
        <f t="shared" si="48"/>
        <v/>
      </c>
      <c r="L123" s="43" t="str">
        <f t="shared" si="49"/>
        <v/>
      </c>
      <c r="M123" s="43" t="str">
        <f t="shared" si="50"/>
        <v/>
      </c>
      <c r="N123" s="43" t="str">
        <f t="shared" si="51"/>
        <v/>
      </c>
      <c r="W123" s="43" t="str">
        <f t="shared" si="52"/>
        <v/>
      </c>
      <c r="X123" s="43" t="str">
        <f t="shared" si="53"/>
        <v/>
      </c>
      <c r="Y123" s="43" t="str">
        <f t="shared" si="54"/>
        <v/>
      </c>
      <c r="Z123" s="43" t="str">
        <f t="shared" si="55"/>
        <v/>
      </c>
      <c r="AA123" s="43" t="str">
        <f t="shared" si="56"/>
        <v/>
      </c>
      <c r="AB123" s="43" t="str">
        <f t="shared" si="57"/>
        <v/>
      </c>
      <c r="AC123" s="43" t="str">
        <f t="shared" si="58"/>
        <v/>
      </c>
      <c r="AD123" s="43" t="str">
        <f t="shared" si="59"/>
        <v/>
      </c>
      <c r="AE123" s="43" t="str">
        <f t="shared" si="60"/>
        <v/>
      </c>
      <c r="AF123" s="43" t="str">
        <f t="shared" si="61"/>
        <v/>
      </c>
    </row>
    <row r="124" spans="5:81" s="43" customFormat="1" ht="13.15" hidden="1" customHeight="1" x14ac:dyDescent="0.2">
      <c r="E124" s="43" t="str">
        <f t="shared" si="42"/>
        <v/>
      </c>
      <c r="F124" s="43" t="str">
        <f t="shared" si="43"/>
        <v/>
      </c>
      <c r="G124" s="43" t="str">
        <f t="shared" si="44"/>
        <v/>
      </c>
      <c r="H124" s="43" t="str">
        <f t="shared" si="45"/>
        <v/>
      </c>
      <c r="I124" s="43" t="str">
        <f t="shared" si="46"/>
        <v/>
      </c>
      <c r="J124" s="43" t="str">
        <f t="shared" si="47"/>
        <v/>
      </c>
      <c r="K124" s="43" t="str">
        <f t="shared" si="48"/>
        <v/>
      </c>
      <c r="L124" s="43" t="str">
        <f t="shared" si="49"/>
        <v/>
      </c>
      <c r="M124" s="43" t="str">
        <f t="shared" si="50"/>
        <v/>
      </c>
      <c r="N124" s="43" t="str">
        <f t="shared" si="51"/>
        <v/>
      </c>
      <c r="W124" s="43" t="str">
        <f t="shared" si="52"/>
        <v/>
      </c>
      <c r="X124" s="43" t="str">
        <f t="shared" si="53"/>
        <v/>
      </c>
      <c r="Y124" s="43" t="str">
        <f t="shared" si="54"/>
        <v/>
      </c>
      <c r="Z124" s="43" t="str">
        <f t="shared" si="55"/>
        <v/>
      </c>
      <c r="AA124" s="43" t="str">
        <f t="shared" si="56"/>
        <v/>
      </c>
      <c r="AB124" s="43" t="str">
        <f t="shared" si="57"/>
        <v/>
      </c>
      <c r="AC124" s="43" t="str">
        <f t="shared" si="58"/>
        <v/>
      </c>
      <c r="AD124" s="43" t="str">
        <f t="shared" si="59"/>
        <v/>
      </c>
      <c r="AE124" s="43" t="str">
        <f t="shared" si="60"/>
        <v/>
      </c>
      <c r="AF124" s="43" t="str">
        <f t="shared" si="61"/>
        <v/>
      </c>
    </row>
    <row r="125" spans="5:81" s="43" customFormat="1" ht="13.15" hidden="1" customHeight="1" x14ac:dyDescent="0.2">
      <c r="E125" s="43" t="str">
        <f t="shared" si="42"/>
        <v/>
      </c>
      <c r="F125" s="43" t="str">
        <f t="shared" si="43"/>
        <v/>
      </c>
      <c r="G125" s="43" t="str">
        <f t="shared" si="44"/>
        <v/>
      </c>
      <c r="H125" s="43" t="str">
        <f t="shared" si="45"/>
        <v/>
      </c>
      <c r="I125" s="43" t="str">
        <f t="shared" si="46"/>
        <v/>
      </c>
      <c r="J125" s="43" t="str">
        <f t="shared" si="47"/>
        <v/>
      </c>
      <c r="K125" s="43" t="str">
        <f t="shared" si="48"/>
        <v/>
      </c>
      <c r="L125" s="43" t="str">
        <f t="shared" si="49"/>
        <v/>
      </c>
      <c r="M125" s="43" t="str">
        <f t="shared" si="50"/>
        <v/>
      </c>
      <c r="N125" s="43" t="str">
        <f t="shared" si="51"/>
        <v/>
      </c>
      <c r="W125" s="43" t="str">
        <f t="shared" si="52"/>
        <v/>
      </c>
      <c r="X125" s="43" t="str">
        <f t="shared" si="53"/>
        <v/>
      </c>
      <c r="Y125" s="43" t="str">
        <f t="shared" si="54"/>
        <v/>
      </c>
      <c r="Z125" s="43" t="str">
        <f t="shared" si="55"/>
        <v/>
      </c>
      <c r="AA125" s="43" t="str">
        <f t="shared" si="56"/>
        <v/>
      </c>
      <c r="AB125" s="43" t="str">
        <f t="shared" si="57"/>
        <v/>
      </c>
      <c r="AC125" s="43" t="str">
        <f t="shared" si="58"/>
        <v/>
      </c>
      <c r="AD125" s="43" t="str">
        <f t="shared" si="59"/>
        <v/>
      </c>
      <c r="AE125" s="43" t="str">
        <f t="shared" si="60"/>
        <v/>
      </c>
      <c r="AF125" s="43" t="str">
        <f t="shared" si="61"/>
        <v/>
      </c>
    </row>
    <row r="126" spans="5:81" s="43" customFormat="1" ht="13.15" hidden="1" customHeight="1" x14ac:dyDescent="0.2">
      <c r="E126" s="43" t="str">
        <f t="shared" si="42"/>
        <v/>
      </c>
      <c r="F126" s="43" t="str">
        <f t="shared" si="43"/>
        <v/>
      </c>
      <c r="G126" s="43" t="str">
        <f t="shared" si="44"/>
        <v/>
      </c>
      <c r="H126" s="43" t="str">
        <f t="shared" si="45"/>
        <v/>
      </c>
      <c r="I126" s="43" t="str">
        <f t="shared" si="46"/>
        <v/>
      </c>
      <c r="J126" s="43" t="str">
        <f t="shared" si="47"/>
        <v/>
      </c>
      <c r="K126" s="43" t="str">
        <f t="shared" si="48"/>
        <v/>
      </c>
      <c r="L126" s="43" t="str">
        <f t="shared" si="49"/>
        <v/>
      </c>
      <c r="M126" s="43" t="str">
        <f t="shared" si="50"/>
        <v/>
      </c>
      <c r="N126" s="43" t="str">
        <f t="shared" si="51"/>
        <v/>
      </c>
      <c r="W126" s="43" t="str">
        <f t="shared" si="52"/>
        <v/>
      </c>
      <c r="X126" s="43" t="str">
        <f t="shared" si="53"/>
        <v/>
      </c>
      <c r="Y126" s="43" t="str">
        <f t="shared" si="54"/>
        <v/>
      </c>
      <c r="Z126" s="43" t="str">
        <f t="shared" si="55"/>
        <v/>
      </c>
      <c r="AA126" s="43" t="str">
        <f t="shared" si="56"/>
        <v/>
      </c>
      <c r="AB126" s="43" t="str">
        <f t="shared" si="57"/>
        <v/>
      </c>
      <c r="AC126" s="43" t="str">
        <f t="shared" si="58"/>
        <v/>
      </c>
      <c r="AD126" s="43" t="str">
        <f t="shared" si="59"/>
        <v/>
      </c>
      <c r="AE126" s="43" t="str">
        <f t="shared" si="60"/>
        <v/>
      </c>
      <c r="AF126" s="43" t="str">
        <f t="shared" si="61"/>
        <v/>
      </c>
    </row>
    <row r="127" spans="5:81" s="43" customFormat="1" ht="13.15" hidden="1" customHeight="1" x14ac:dyDescent="0.2">
      <c r="E127" s="43" t="str">
        <f t="shared" si="42"/>
        <v/>
      </c>
      <c r="F127" s="43" t="str">
        <f t="shared" si="43"/>
        <v/>
      </c>
      <c r="G127" s="43" t="str">
        <f t="shared" si="44"/>
        <v/>
      </c>
      <c r="H127" s="43" t="str">
        <f t="shared" si="45"/>
        <v/>
      </c>
      <c r="I127" s="43" t="str">
        <f t="shared" si="46"/>
        <v/>
      </c>
      <c r="J127" s="43" t="str">
        <f t="shared" si="47"/>
        <v/>
      </c>
      <c r="K127" s="43" t="str">
        <f t="shared" si="48"/>
        <v/>
      </c>
      <c r="L127" s="43" t="str">
        <f t="shared" si="49"/>
        <v/>
      </c>
      <c r="M127" s="43" t="str">
        <f t="shared" si="50"/>
        <v/>
      </c>
      <c r="N127" s="43" t="str">
        <f t="shared" si="51"/>
        <v/>
      </c>
      <c r="W127" s="43" t="str">
        <f t="shared" si="52"/>
        <v/>
      </c>
      <c r="X127" s="43" t="str">
        <f t="shared" si="53"/>
        <v/>
      </c>
      <c r="Y127" s="43" t="str">
        <f t="shared" si="54"/>
        <v/>
      </c>
      <c r="Z127" s="43" t="str">
        <f t="shared" si="55"/>
        <v/>
      </c>
      <c r="AA127" s="43" t="str">
        <f t="shared" si="56"/>
        <v/>
      </c>
      <c r="AB127" s="43" t="str">
        <f t="shared" si="57"/>
        <v/>
      </c>
      <c r="AC127" s="43" t="str">
        <f t="shared" si="58"/>
        <v/>
      </c>
      <c r="AD127" s="43" t="str">
        <f t="shared" si="59"/>
        <v/>
      </c>
      <c r="AE127" s="43" t="str">
        <f t="shared" si="60"/>
        <v/>
      </c>
      <c r="AF127" s="43" t="str">
        <f t="shared" si="61"/>
        <v/>
      </c>
    </row>
    <row r="128" spans="5:81" s="43" customFormat="1" ht="13.15" hidden="1" customHeight="1" x14ac:dyDescent="0.2">
      <c r="E128" s="43" t="str">
        <f t="shared" si="42"/>
        <v/>
      </c>
      <c r="F128" s="43" t="str">
        <f t="shared" si="43"/>
        <v/>
      </c>
      <c r="G128" s="43" t="str">
        <f t="shared" si="44"/>
        <v/>
      </c>
      <c r="H128" s="43" t="str">
        <f t="shared" si="45"/>
        <v/>
      </c>
      <c r="I128" s="43" t="str">
        <f t="shared" si="46"/>
        <v/>
      </c>
      <c r="J128" s="43" t="str">
        <f t="shared" si="47"/>
        <v/>
      </c>
      <c r="K128" s="43" t="str">
        <f t="shared" si="48"/>
        <v/>
      </c>
      <c r="L128" s="43" t="str">
        <f t="shared" si="49"/>
        <v/>
      </c>
      <c r="M128" s="43" t="str">
        <f t="shared" si="50"/>
        <v/>
      </c>
      <c r="N128" s="43" t="str">
        <f t="shared" si="51"/>
        <v/>
      </c>
      <c r="W128" s="43" t="str">
        <f t="shared" si="52"/>
        <v/>
      </c>
      <c r="X128" s="43" t="str">
        <f t="shared" si="53"/>
        <v/>
      </c>
      <c r="Y128" s="43" t="str">
        <f t="shared" si="54"/>
        <v/>
      </c>
      <c r="Z128" s="43" t="str">
        <f t="shared" si="55"/>
        <v/>
      </c>
      <c r="AA128" s="43" t="str">
        <f t="shared" si="56"/>
        <v/>
      </c>
      <c r="AB128" s="43" t="str">
        <f t="shared" si="57"/>
        <v/>
      </c>
      <c r="AC128" s="43" t="str">
        <f t="shared" si="58"/>
        <v/>
      </c>
      <c r="AD128" s="43" t="str">
        <f t="shared" si="59"/>
        <v/>
      </c>
      <c r="AE128" s="43" t="str">
        <f t="shared" si="60"/>
        <v/>
      </c>
      <c r="AF128" s="43" t="str">
        <f t="shared" si="61"/>
        <v/>
      </c>
    </row>
    <row r="129" spans="3:32" s="43" customFormat="1" ht="13.15" hidden="1" customHeight="1" x14ac:dyDescent="0.2">
      <c r="E129" s="43" t="str">
        <f t="shared" si="42"/>
        <v/>
      </c>
      <c r="F129" s="43" t="str">
        <f t="shared" si="43"/>
        <v/>
      </c>
      <c r="G129" s="43" t="str">
        <f t="shared" si="44"/>
        <v/>
      </c>
      <c r="H129" s="43" t="str">
        <f t="shared" si="45"/>
        <v/>
      </c>
      <c r="I129" s="43" t="str">
        <f t="shared" si="46"/>
        <v/>
      </c>
      <c r="J129" s="43" t="str">
        <f t="shared" si="47"/>
        <v/>
      </c>
      <c r="K129" s="43" t="str">
        <f t="shared" si="48"/>
        <v/>
      </c>
      <c r="L129" s="43" t="str">
        <f t="shared" si="49"/>
        <v/>
      </c>
      <c r="M129" s="43" t="str">
        <f t="shared" si="50"/>
        <v/>
      </c>
      <c r="N129" s="43" t="str">
        <f t="shared" si="51"/>
        <v/>
      </c>
      <c r="W129" s="43" t="str">
        <f t="shared" si="52"/>
        <v/>
      </c>
      <c r="X129" s="43" t="str">
        <f t="shared" si="53"/>
        <v/>
      </c>
      <c r="Y129" s="43" t="str">
        <f t="shared" si="54"/>
        <v/>
      </c>
      <c r="Z129" s="43" t="str">
        <f t="shared" si="55"/>
        <v/>
      </c>
      <c r="AA129" s="43" t="str">
        <f t="shared" si="56"/>
        <v/>
      </c>
      <c r="AB129" s="43" t="str">
        <f t="shared" si="57"/>
        <v/>
      </c>
      <c r="AC129" s="43" t="str">
        <f t="shared" si="58"/>
        <v/>
      </c>
      <c r="AD129" s="43" t="str">
        <f t="shared" si="59"/>
        <v/>
      </c>
      <c r="AE129" s="43" t="str">
        <f t="shared" si="60"/>
        <v/>
      </c>
      <c r="AF129" s="43" t="str">
        <f t="shared" si="61"/>
        <v/>
      </c>
    </row>
    <row r="130" spans="3:32" s="43" customFormat="1" ht="13.15" hidden="1" customHeight="1" x14ac:dyDescent="0.2">
      <c r="E130" s="43" t="str">
        <f t="shared" si="42"/>
        <v/>
      </c>
      <c r="F130" s="43" t="str">
        <f t="shared" si="43"/>
        <v/>
      </c>
      <c r="G130" s="43" t="str">
        <f t="shared" si="44"/>
        <v/>
      </c>
      <c r="H130" s="43" t="str">
        <f t="shared" si="45"/>
        <v/>
      </c>
      <c r="I130" s="43" t="str">
        <f t="shared" si="46"/>
        <v/>
      </c>
      <c r="J130" s="43" t="str">
        <f t="shared" si="47"/>
        <v/>
      </c>
      <c r="K130" s="43" t="str">
        <f t="shared" si="48"/>
        <v/>
      </c>
      <c r="L130" s="43" t="str">
        <f t="shared" si="49"/>
        <v/>
      </c>
      <c r="M130" s="43" t="str">
        <f t="shared" si="50"/>
        <v/>
      </c>
      <c r="N130" s="43" t="str">
        <f t="shared" si="51"/>
        <v/>
      </c>
      <c r="W130" s="43" t="str">
        <f t="shared" si="52"/>
        <v/>
      </c>
      <c r="X130" s="43" t="str">
        <f t="shared" si="53"/>
        <v/>
      </c>
      <c r="Y130" s="43" t="str">
        <f t="shared" si="54"/>
        <v/>
      </c>
      <c r="Z130" s="43" t="str">
        <f t="shared" si="55"/>
        <v/>
      </c>
      <c r="AA130" s="43" t="str">
        <f t="shared" si="56"/>
        <v/>
      </c>
      <c r="AB130" s="43" t="str">
        <f t="shared" si="57"/>
        <v/>
      </c>
      <c r="AC130" s="43" t="str">
        <f t="shared" si="58"/>
        <v/>
      </c>
      <c r="AD130" s="43" t="str">
        <f t="shared" si="59"/>
        <v/>
      </c>
      <c r="AE130" s="43" t="str">
        <f t="shared" si="60"/>
        <v/>
      </c>
      <c r="AF130" s="43" t="str">
        <f t="shared" si="61"/>
        <v/>
      </c>
    </row>
    <row r="131" spans="3:32" s="43" customFormat="1" ht="13.15" hidden="1" customHeight="1" x14ac:dyDescent="0.2">
      <c r="E131" s="43" t="str">
        <f t="shared" si="42"/>
        <v/>
      </c>
      <c r="F131" s="43" t="str">
        <f t="shared" si="43"/>
        <v/>
      </c>
      <c r="G131" s="43" t="str">
        <f t="shared" si="44"/>
        <v/>
      </c>
      <c r="H131" s="43" t="str">
        <f t="shared" si="45"/>
        <v/>
      </c>
      <c r="I131" s="43" t="str">
        <f t="shared" si="46"/>
        <v/>
      </c>
      <c r="J131" s="43" t="str">
        <f t="shared" si="47"/>
        <v/>
      </c>
      <c r="K131" s="43" t="str">
        <f t="shared" si="48"/>
        <v/>
      </c>
      <c r="L131" s="43" t="str">
        <f t="shared" si="49"/>
        <v/>
      </c>
      <c r="M131" s="43" t="str">
        <f t="shared" si="50"/>
        <v/>
      </c>
      <c r="N131" s="43" t="str">
        <f t="shared" si="51"/>
        <v/>
      </c>
      <c r="W131" s="43" t="str">
        <f t="shared" si="52"/>
        <v/>
      </c>
      <c r="X131" s="43" t="str">
        <f t="shared" si="53"/>
        <v/>
      </c>
      <c r="Y131" s="43" t="str">
        <f t="shared" si="54"/>
        <v/>
      </c>
      <c r="Z131" s="43" t="str">
        <f t="shared" si="55"/>
        <v/>
      </c>
      <c r="AA131" s="43" t="str">
        <f t="shared" si="56"/>
        <v/>
      </c>
      <c r="AB131" s="43" t="str">
        <f t="shared" si="57"/>
        <v/>
      </c>
      <c r="AC131" s="43" t="str">
        <f t="shared" si="58"/>
        <v/>
      </c>
      <c r="AD131" s="43" t="str">
        <f t="shared" si="59"/>
        <v/>
      </c>
      <c r="AE131" s="43" t="str">
        <f t="shared" si="60"/>
        <v/>
      </c>
      <c r="AF131" s="43" t="str">
        <f t="shared" si="61"/>
        <v/>
      </c>
    </row>
    <row r="132" spans="3:32" s="43" customFormat="1" ht="13.15" hidden="1" customHeight="1" x14ac:dyDescent="0.2">
      <c r="E132" s="43" t="str">
        <f t="shared" si="42"/>
        <v/>
      </c>
      <c r="F132" s="43" t="str">
        <f t="shared" si="43"/>
        <v/>
      </c>
      <c r="G132" s="43" t="str">
        <f t="shared" si="44"/>
        <v/>
      </c>
      <c r="H132" s="43" t="str">
        <f t="shared" si="45"/>
        <v/>
      </c>
      <c r="I132" s="43" t="str">
        <f t="shared" si="46"/>
        <v/>
      </c>
      <c r="J132" s="43" t="str">
        <f t="shared" si="47"/>
        <v/>
      </c>
      <c r="K132" s="43" t="str">
        <f t="shared" si="48"/>
        <v/>
      </c>
      <c r="L132" s="43" t="str">
        <f t="shared" si="49"/>
        <v/>
      </c>
      <c r="M132" s="43" t="str">
        <f t="shared" si="50"/>
        <v/>
      </c>
      <c r="N132" s="43" t="str">
        <f t="shared" si="51"/>
        <v/>
      </c>
      <c r="W132" s="43" t="str">
        <f t="shared" si="52"/>
        <v/>
      </c>
      <c r="X132" s="43" t="str">
        <f t="shared" si="53"/>
        <v/>
      </c>
      <c r="Y132" s="43" t="str">
        <f t="shared" si="54"/>
        <v/>
      </c>
      <c r="Z132" s="43" t="str">
        <f t="shared" si="55"/>
        <v/>
      </c>
      <c r="AA132" s="43" t="str">
        <f t="shared" si="56"/>
        <v/>
      </c>
      <c r="AB132" s="43" t="str">
        <f t="shared" si="57"/>
        <v/>
      </c>
      <c r="AC132" s="43" t="str">
        <f t="shared" si="58"/>
        <v/>
      </c>
      <c r="AD132" s="43" t="str">
        <f t="shared" si="59"/>
        <v/>
      </c>
      <c r="AE132" s="43" t="str">
        <f t="shared" si="60"/>
        <v/>
      </c>
      <c r="AF132" s="43" t="str">
        <f t="shared" si="61"/>
        <v/>
      </c>
    </row>
    <row r="133" spans="3:32" s="43" customFormat="1" ht="13.15" hidden="1" customHeight="1" x14ac:dyDescent="0.2">
      <c r="E133" s="43" t="str">
        <f t="shared" si="42"/>
        <v/>
      </c>
      <c r="F133" s="43" t="str">
        <f t="shared" si="43"/>
        <v/>
      </c>
      <c r="G133" s="43" t="str">
        <f t="shared" si="44"/>
        <v/>
      </c>
      <c r="H133" s="43" t="str">
        <f t="shared" si="45"/>
        <v/>
      </c>
      <c r="I133" s="43" t="str">
        <f t="shared" si="46"/>
        <v/>
      </c>
      <c r="J133" s="43" t="str">
        <f t="shared" si="47"/>
        <v/>
      </c>
      <c r="K133" s="43" t="str">
        <f t="shared" si="48"/>
        <v/>
      </c>
      <c r="L133" s="43" t="str">
        <f t="shared" si="49"/>
        <v/>
      </c>
      <c r="M133" s="43" t="str">
        <f t="shared" si="50"/>
        <v/>
      </c>
      <c r="N133" s="43" t="str">
        <f t="shared" si="51"/>
        <v/>
      </c>
      <c r="W133" s="43" t="str">
        <f t="shared" si="52"/>
        <v/>
      </c>
      <c r="X133" s="43" t="str">
        <f t="shared" si="53"/>
        <v/>
      </c>
      <c r="Y133" s="43" t="str">
        <f t="shared" si="54"/>
        <v/>
      </c>
      <c r="Z133" s="43" t="str">
        <f t="shared" si="55"/>
        <v/>
      </c>
      <c r="AA133" s="43" t="str">
        <f t="shared" si="56"/>
        <v/>
      </c>
      <c r="AB133" s="43" t="str">
        <f t="shared" si="57"/>
        <v/>
      </c>
      <c r="AC133" s="43" t="str">
        <f t="shared" si="58"/>
        <v/>
      </c>
      <c r="AD133" s="43" t="str">
        <f t="shared" si="59"/>
        <v/>
      </c>
      <c r="AE133" s="43" t="str">
        <f t="shared" si="60"/>
        <v/>
      </c>
      <c r="AF133" s="43" t="str">
        <f t="shared" si="61"/>
        <v/>
      </c>
    </row>
    <row r="134" spans="3:32" s="43" customFormat="1" ht="13.15" hidden="1" customHeight="1" x14ac:dyDescent="0.2">
      <c r="E134" s="43" t="str">
        <f t="shared" si="42"/>
        <v/>
      </c>
      <c r="F134" s="43" t="str">
        <f t="shared" si="43"/>
        <v/>
      </c>
      <c r="G134" s="43" t="str">
        <f t="shared" si="44"/>
        <v/>
      </c>
      <c r="H134" s="43" t="str">
        <f t="shared" si="45"/>
        <v/>
      </c>
      <c r="I134" s="43" t="str">
        <f t="shared" si="46"/>
        <v/>
      </c>
      <c r="J134" s="43" t="str">
        <f t="shared" si="47"/>
        <v/>
      </c>
      <c r="K134" s="43" t="str">
        <f t="shared" si="48"/>
        <v/>
      </c>
      <c r="L134" s="43" t="str">
        <f t="shared" si="49"/>
        <v/>
      </c>
      <c r="M134" s="43" t="str">
        <f t="shared" si="50"/>
        <v/>
      </c>
      <c r="N134" s="43" t="str">
        <f t="shared" si="51"/>
        <v/>
      </c>
      <c r="W134" s="43" t="str">
        <f t="shared" si="52"/>
        <v/>
      </c>
      <c r="X134" s="43" t="str">
        <f t="shared" si="53"/>
        <v/>
      </c>
      <c r="Y134" s="43" t="str">
        <f t="shared" si="54"/>
        <v/>
      </c>
      <c r="Z134" s="43" t="str">
        <f t="shared" si="55"/>
        <v/>
      </c>
      <c r="AA134" s="43" t="str">
        <f t="shared" si="56"/>
        <v/>
      </c>
      <c r="AB134" s="43" t="str">
        <f t="shared" si="57"/>
        <v/>
      </c>
      <c r="AC134" s="43" t="str">
        <f t="shared" si="58"/>
        <v/>
      </c>
      <c r="AD134" s="43" t="str">
        <f t="shared" si="59"/>
        <v/>
      </c>
      <c r="AE134" s="43" t="str">
        <f t="shared" si="60"/>
        <v/>
      </c>
      <c r="AF134" s="43" t="str">
        <f t="shared" si="61"/>
        <v/>
      </c>
    </row>
    <row r="135" spans="3:32" s="43" customFormat="1" ht="13.15" hidden="1" customHeight="1" x14ac:dyDescent="0.2">
      <c r="E135" s="43" t="str">
        <f t="shared" si="42"/>
        <v/>
      </c>
      <c r="F135" s="43" t="str">
        <f t="shared" si="43"/>
        <v/>
      </c>
      <c r="G135" s="43" t="str">
        <f t="shared" si="44"/>
        <v/>
      </c>
      <c r="H135" s="43" t="str">
        <f t="shared" si="45"/>
        <v/>
      </c>
      <c r="I135" s="43" t="str">
        <f t="shared" si="46"/>
        <v/>
      </c>
      <c r="J135" s="43" t="str">
        <f t="shared" si="47"/>
        <v/>
      </c>
      <c r="K135" s="43" t="str">
        <f t="shared" si="48"/>
        <v/>
      </c>
      <c r="L135" s="43" t="str">
        <f t="shared" si="49"/>
        <v/>
      </c>
      <c r="M135" s="43" t="str">
        <f t="shared" si="50"/>
        <v/>
      </c>
      <c r="N135" s="43" t="str">
        <f t="shared" si="51"/>
        <v/>
      </c>
      <c r="W135" s="43" t="str">
        <f t="shared" si="52"/>
        <v/>
      </c>
      <c r="X135" s="43" t="str">
        <f t="shared" si="53"/>
        <v/>
      </c>
      <c r="Y135" s="43" t="str">
        <f t="shared" si="54"/>
        <v/>
      </c>
      <c r="Z135" s="43" t="str">
        <f t="shared" si="55"/>
        <v/>
      </c>
      <c r="AA135" s="43" t="str">
        <f t="shared" si="56"/>
        <v/>
      </c>
      <c r="AB135" s="43" t="str">
        <f t="shared" si="57"/>
        <v/>
      </c>
      <c r="AC135" s="43" t="str">
        <f t="shared" si="58"/>
        <v/>
      </c>
      <c r="AD135" s="43" t="str">
        <f t="shared" si="59"/>
        <v/>
      </c>
      <c r="AE135" s="43" t="str">
        <f t="shared" si="60"/>
        <v/>
      </c>
      <c r="AF135" s="43" t="str">
        <f t="shared" si="61"/>
        <v/>
      </c>
    </row>
    <row r="136" spans="3:32" s="43" customFormat="1" ht="13.15" hidden="1" customHeight="1" x14ac:dyDescent="0.2">
      <c r="E136" s="43" t="str">
        <f t="shared" si="42"/>
        <v/>
      </c>
      <c r="F136" s="43" t="str">
        <f t="shared" si="43"/>
        <v/>
      </c>
      <c r="G136" s="43" t="str">
        <f t="shared" si="44"/>
        <v/>
      </c>
      <c r="H136" s="43" t="str">
        <f t="shared" si="45"/>
        <v/>
      </c>
      <c r="I136" s="43" t="str">
        <f t="shared" si="46"/>
        <v/>
      </c>
      <c r="J136" s="43" t="str">
        <f t="shared" si="47"/>
        <v/>
      </c>
      <c r="K136" s="43" t="str">
        <f t="shared" si="48"/>
        <v/>
      </c>
      <c r="L136" s="43" t="str">
        <f t="shared" si="49"/>
        <v/>
      </c>
      <c r="M136" s="43" t="str">
        <f t="shared" si="50"/>
        <v/>
      </c>
      <c r="N136" s="43" t="str">
        <f t="shared" si="51"/>
        <v/>
      </c>
      <c r="W136" s="43" t="str">
        <f t="shared" si="52"/>
        <v/>
      </c>
      <c r="X136" s="43" t="str">
        <f t="shared" si="53"/>
        <v/>
      </c>
      <c r="Y136" s="43" t="str">
        <f t="shared" si="54"/>
        <v/>
      </c>
      <c r="Z136" s="43" t="str">
        <f t="shared" si="55"/>
        <v/>
      </c>
      <c r="AA136" s="43" t="str">
        <f t="shared" si="56"/>
        <v/>
      </c>
      <c r="AB136" s="43" t="str">
        <f t="shared" si="57"/>
        <v/>
      </c>
      <c r="AC136" s="43" t="str">
        <f t="shared" si="58"/>
        <v/>
      </c>
      <c r="AD136" s="43" t="str">
        <f t="shared" si="59"/>
        <v/>
      </c>
      <c r="AE136" s="43" t="str">
        <f t="shared" si="60"/>
        <v/>
      </c>
      <c r="AF136" s="43" t="str">
        <f t="shared" si="61"/>
        <v/>
      </c>
    </row>
    <row r="137" spans="3:32" s="43" customFormat="1" ht="13.15" hidden="1" customHeight="1" x14ac:dyDescent="0.2">
      <c r="E137" s="43" t="str">
        <f t="shared" si="42"/>
        <v/>
      </c>
      <c r="F137" s="43" t="str">
        <f t="shared" si="43"/>
        <v/>
      </c>
      <c r="G137" s="43" t="str">
        <f t="shared" si="44"/>
        <v/>
      </c>
      <c r="H137" s="43" t="str">
        <f t="shared" si="45"/>
        <v/>
      </c>
      <c r="I137" s="43" t="str">
        <f t="shared" si="46"/>
        <v/>
      </c>
      <c r="J137" s="43" t="str">
        <f t="shared" si="47"/>
        <v/>
      </c>
      <c r="K137" s="43" t="str">
        <f t="shared" si="48"/>
        <v/>
      </c>
      <c r="L137" s="43" t="str">
        <f t="shared" si="49"/>
        <v/>
      </c>
      <c r="M137" s="43" t="str">
        <f t="shared" si="50"/>
        <v/>
      </c>
      <c r="N137" s="43" t="str">
        <f t="shared" si="51"/>
        <v/>
      </c>
      <c r="W137" s="43" t="str">
        <f t="shared" si="52"/>
        <v/>
      </c>
      <c r="X137" s="43" t="str">
        <f t="shared" si="53"/>
        <v/>
      </c>
      <c r="Y137" s="43" t="str">
        <f t="shared" si="54"/>
        <v/>
      </c>
      <c r="Z137" s="43" t="str">
        <f t="shared" si="55"/>
        <v/>
      </c>
      <c r="AA137" s="43" t="str">
        <f t="shared" si="56"/>
        <v/>
      </c>
      <c r="AB137" s="43" t="str">
        <f t="shared" si="57"/>
        <v/>
      </c>
      <c r="AC137" s="43" t="str">
        <f t="shared" si="58"/>
        <v/>
      </c>
      <c r="AD137" s="43" t="str">
        <f t="shared" si="59"/>
        <v/>
      </c>
      <c r="AE137" s="43" t="str">
        <f t="shared" si="60"/>
        <v/>
      </c>
      <c r="AF137" s="43" t="str">
        <f t="shared" si="61"/>
        <v/>
      </c>
    </row>
    <row r="138" spans="3:32" s="43" customFormat="1" ht="13.15" hidden="1" customHeight="1" x14ac:dyDescent="0.2">
      <c r="E138" s="43" t="str">
        <f t="shared" si="42"/>
        <v/>
      </c>
      <c r="F138" s="43" t="str">
        <f t="shared" si="43"/>
        <v/>
      </c>
      <c r="G138" s="43" t="str">
        <f t="shared" si="44"/>
        <v/>
      </c>
      <c r="H138" s="43" t="str">
        <f t="shared" si="45"/>
        <v/>
      </c>
      <c r="I138" s="43" t="str">
        <f t="shared" si="46"/>
        <v/>
      </c>
      <c r="J138" s="43" t="str">
        <f t="shared" si="47"/>
        <v/>
      </c>
      <c r="K138" s="43" t="str">
        <f t="shared" si="48"/>
        <v/>
      </c>
      <c r="L138" s="43" t="str">
        <f t="shared" si="49"/>
        <v/>
      </c>
      <c r="M138" s="43" t="str">
        <f t="shared" si="50"/>
        <v/>
      </c>
      <c r="N138" s="43" t="str">
        <f t="shared" si="51"/>
        <v/>
      </c>
      <c r="W138" s="43" t="str">
        <f t="shared" si="52"/>
        <v/>
      </c>
      <c r="X138" s="43" t="str">
        <f t="shared" si="53"/>
        <v/>
      </c>
      <c r="Y138" s="43" t="str">
        <f t="shared" si="54"/>
        <v/>
      </c>
      <c r="Z138" s="43" t="str">
        <f t="shared" si="55"/>
        <v/>
      </c>
      <c r="AA138" s="43" t="str">
        <f t="shared" si="56"/>
        <v/>
      </c>
      <c r="AB138" s="43" t="str">
        <f t="shared" si="57"/>
        <v/>
      </c>
      <c r="AC138" s="43" t="str">
        <f t="shared" si="58"/>
        <v/>
      </c>
      <c r="AD138" s="43" t="str">
        <f t="shared" si="59"/>
        <v/>
      </c>
      <c r="AE138" s="43" t="str">
        <f t="shared" si="60"/>
        <v/>
      </c>
      <c r="AF138" s="43" t="str">
        <f t="shared" si="61"/>
        <v/>
      </c>
    </row>
    <row r="139" spans="3:32" s="43" customFormat="1" ht="13.15" hidden="1" customHeight="1" x14ac:dyDescent="0.2">
      <c r="E139" s="43" t="str">
        <f t="shared" si="42"/>
        <v/>
      </c>
      <c r="F139" s="43" t="str">
        <f t="shared" si="43"/>
        <v/>
      </c>
      <c r="G139" s="43" t="str">
        <f t="shared" si="44"/>
        <v/>
      </c>
      <c r="H139" s="43" t="str">
        <f t="shared" si="45"/>
        <v/>
      </c>
      <c r="I139" s="43" t="str">
        <f t="shared" si="46"/>
        <v/>
      </c>
      <c r="J139" s="43" t="str">
        <f t="shared" si="47"/>
        <v/>
      </c>
      <c r="K139" s="43" t="str">
        <f t="shared" si="48"/>
        <v/>
      </c>
      <c r="L139" s="43" t="str">
        <f t="shared" si="49"/>
        <v/>
      </c>
      <c r="M139" s="43" t="str">
        <f t="shared" si="50"/>
        <v/>
      </c>
      <c r="N139" s="43" t="str">
        <f t="shared" si="51"/>
        <v/>
      </c>
      <c r="W139" s="43" t="str">
        <f t="shared" si="52"/>
        <v/>
      </c>
      <c r="X139" s="43" t="str">
        <f t="shared" si="53"/>
        <v/>
      </c>
      <c r="Y139" s="43" t="str">
        <f t="shared" si="54"/>
        <v/>
      </c>
      <c r="Z139" s="43" t="str">
        <f t="shared" si="55"/>
        <v/>
      </c>
      <c r="AA139" s="43" t="str">
        <f t="shared" si="56"/>
        <v/>
      </c>
      <c r="AB139" s="43" t="str">
        <f t="shared" si="57"/>
        <v/>
      </c>
      <c r="AC139" s="43" t="str">
        <f t="shared" si="58"/>
        <v/>
      </c>
      <c r="AD139" s="43" t="str">
        <f t="shared" si="59"/>
        <v/>
      </c>
      <c r="AE139" s="43" t="str">
        <f t="shared" si="60"/>
        <v/>
      </c>
      <c r="AF139" s="43" t="str">
        <f t="shared" si="61"/>
        <v/>
      </c>
    </row>
    <row r="140" spans="3:32" s="43" customFormat="1" ht="13.15" hidden="1" customHeight="1" x14ac:dyDescent="0.2">
      <c r="E140" s="43">
        <f t="shared" ref="E140:N140" si="62">SUM(E120:E139)</f>
        <v>137</v>
      </c>
      <c r="F140" s="43">
        <f t="shared" si="62"/>
        <v>0</v>
      </c>
      <c r="G140" s="43">
        <f t="shared" si="62"/>
        <v>0</v>
      </c>
      <c r="H140" s="43">
        <f t="shared" si="62"/>
        <v>0</v>
      </c>
      <c r="I140" s="43">
        <f t="shared" si="62"/>
        <v>0</v>
      </c>
      <c r="J140" s="43">
        <f t="shared" si="62"/>
        <v>0</v>
      </c>
      <c r="K140" s="43">
        <f t="shared" si="62"/>
        <v>0</v>
      </c>
      <c r="L140" s="43">
        <f t="shared" si="62"/>
        <v>0</v>
      </c>
      <c r="M140" s="43">
        <f t="shared" si="62"/>
        <v>0</v>
      </c>
      <c r="N140" s="43">
        <f t="shared" si="62"/>
        <v>0</v>
      </c>
      <c r="W140" s="43">
        <f t="shared" ref="W140:AF140" si="63">SUM(W120:W139)</f>
        <v>137</v>
      </c>
      <c r="X140" s="43">
        <f t="shared" si="63"/>
        <v>0</v>
      </c>
      <c r="Y140" s="43">
        <f t="shared" si="63"/>
        <v>0</v>
      </c>
      <c r="Z140" s="43">
        <f t="shared" si="63"/>
        <v>0</v>
      </c>
      <c r="AA140" s="43">
        <f t="shared" si="63"/>
        <v>0</v>
      </c>
      <c r="AB140" s="43">
        <f t="shared" si="63"/>
        <v>0</v>
      </c>
      <c r="AC140" s="43">
        <f t="shared" si="63"/>
        <v>0</v>
      </c>
      <c r="AD140" s="43">
        <f t="shared" si="63"/>
        <v>0</v>
      </c>
      <c r="AE140" s="43">
        <f t="shared" si="63"/>
        <v>0</v>
      </c>
      <c r="AF140" s="43">
        <f t="shared" si="63"/>
        <v>0</v>
      </c>
    </row>
    <row r="141" spans="3:32" s="43" customFormat="1" ht="13.15" hidden="1" customHeight="1" x14ac:dyDescent="0.2">
      <c r="E141" s="43">
        <f>Wasser!O7</f>
        <v>417</v>
      </c>
      <c r="F141" s="43" t="str">
        <f>Wasser!O8</f>
        <v/>
      </c>
      <c r="G141" s="43" t="str">
        <f>Wasser!O9</f>
        <v/>
      </c>
      <c r="H141" s="43" t="str">
        <f>Wasser!O10</f>
        <v/>
      </c>
      <c r="I141" s="43" t="str">
        <f>Wasser!O11</f>
        <v/>
      </c>
      <c r="J141" s="43" t="str">
        <f>Wasser!O12</f>
        <v/>
      </c>
      <c r="K141" s="43" t="str">
        <f>Wasser!O13</f>
        <v/>
      </c>
      <c r="L141" s="43" t="str">
        <f>Wasser!O14</f>
        <v/>
      </c>
      <c r="M141" s="43" t="str">
        <f>Wasser!O15</f>
        <v/>
      </c>
      <c r="N141" s="43" t="str">
        <f>Wasser!O16</f>
        <v/>
      </c>
      <c r="W141" s="43">
        <f>Abwasser!T7</f>
        <v>417</v>
      </c>
      <c r="X141" s="43" t="str">
        <f>Abwasser!T8</f>
        <v/>
      </c>
      <c r="Y141" s="43" t="str">
        <f>Abwasser!T9</f>
        <v/>
      </c>
      <c r="Z141" s="43" t="str">
        <f>Abwasser!T10</f>
        <v/>
      </c>
      <c r="AA141" s="43" t="str">
        <f>Abwasser!T11</f>
        <v/>
      </c>
      <c r="AB141" s="43" t="str">
        <f>Abwasser!T12</f>
        <v/>
      </c>
      <c r="AC141" s="43" t="str">
        <f>Abwasser!T13</f>
        <v/>
      </c>
      <c r="AD141" s="43" t="str">
        <f>Abwasser!T14</f>
        <v/>
      </c>
      <c r="AE141" s="43" t="str">
        <f>Abwasser!T15</f>
        <v/>
      </c>
      <c r="AF141" s="43" t="str">
        <f>Abwasser!T16</f>
        <v/>
      </c>
    </row>
    <row r="142" spans="3:32" s="43" customFormat="1" ht="13.15" hidden="1" customHeight="1" x14ac:dyDescent="0.2">
      <c r="E142" s="43">
        <f t="shared" ref="E142:N142" si="64">IF(E140&gt;0,E140-E141,0)</f>
        <v>-280</v>
      </c>
      <c r="F142" s="43">
        <f t="shared" si="64"/>
        <v>0</v>
      </c>
      <c r="G142" s="43">
        <f t="shared" si="64"/>
        <v>0</v>
      </c>
      <c r="H142" s="43">
        <f t="shared" si="64"/>
        <v>0</v>
      </c>
      <c r="I142" s="43">
        <f t="shared" si="64"/>
        <v>0</v>
      </c>
      <c r="J142" s="43">
        <f t="shared" si="64"/>
        <v>0</v>
      </c>
      <c r="K142" s="43">
        <f t="shared" si="64"/>
        <v>0</v>
      </c>
      <c r="L142" s="43">
        <f t="shared" si="64"/>
        <v>0</v>
      </c>
      <c r="M142" s="43">
        <f t="shared" si="64"/>
        <v>0</v>
      </c>
      <c r="N142" s="43">
        <f t="shared" si="64"/>
        <v>0</v>
      </c>
      <c r="U142" s="43" t="e">
        <v>#N/A</v>
      </c>
      <c r="W142" s="43">
        <f t="shared" ref="W142:AF142" si="65">IF(W140&gt;0,W140-W141,0)</f>
        <v>-280</v>
      </c>
      <c r="X142" s="43">
        <f t="shared" si="65"/>
        <v>0</v>
      </c>
      <c r="Y142" s="43">
        <f t="shared" si="65"/>
        <v>0</v>
      </c>
      <c r="Z142" s="43">
        <f t="shared" si="65"/>
        <v>0</v>
      </c>
      <c r="AA142" s="43">
        <f t="shared" si="65"/>
        <v>0</v>
      </c>
      <c r="AB142" s="43">
        <f t="shared" si="65"/>
        <v>0</v>
      </c>
      <c r="AC142" s="43">
        <f t="shared" si="65"/>
        <v>0</v>
      </c>
      <c r="AD142" s="43">
        <f t="shared" si="65"/>
        <v>0</v>
      </c>
      <c r="AE142" s="43">
        <f t="shared" si="65"/>
        <v>0</v>
      </c>
      <c r="AF142" s="43">
        <f t="shared" si="65"/>
        <v>0</v>
      </c>
    </row>
    <row r="143" spans="3:32" s="43" customFormat="1" ht="13.15" hidden="1" customHeight="1" x14ac:dyDescent="0.2">
      <c r="C143" s="43" t="e">
        <v>#N/A</v>
      </c>
    </row>
    <row r="144" spans="3:32" s="43" customFormat="1" ht="13.15" hidden="1" customHeight="1" x14ac:dyDescent="0.2"/>
    <row r="145" spans="5:24" s="43" customFormat="1" ht="13.15" hidden="1" customHeight="1" x14ac:dyDescent="0.2"/>
    <row r="146" spans="5:24" s="43" customFormat="1" ht="13.15" hidden="1" customHeight="1" x14ac:dyDescent="0.2"/>
    <row r="147" spans="5:24" s="43" customFormat="1" ht="13.15" hidden="1" customHeight="1" x14ac:dyDescent="0.2"/>
    <row r="148" spans="5:24" s="43" customFormat="1" ht="13.15" hidden="1" customHeight="1" x14ac:dyDescent="0.2"/>
    <row r="149" spans="5:24" s="43" customFormat="1" ht="13.15" hidden="1" customHeight="1" x14ac:dyDescent="0.2"/>
    <row r="150" spans="5:24" s="43" customFormat="1" ht="13.15" hidden="1" customHeight="1" x14ac:dyDescent="0.2"/>
    <row r="151" spans="5:24" s="43" customFormat="1" ht="13.15" hidden="1" customHeight="1" x14ac:dyDescent="0.2"/>
    <row r="152" spans="5:24" s="43" customFormat="1" ht="13.15" hidden="1" customHeight="1" x14ac:dyDescent="0.2"/>
    <row r="153" spans="5:24" s="43" customFormat="1" ht="13.15" hidden="1" customHeight="1" x14ac:dyDescent="0.2"/>
    <row r="154" spans="5:24" s="43" customFormat="1" ht="13.15" hidden="1" customHeight="1" x14ac:dyDescent="0.2"/>
    <row r="155" spans="5:24" s="43" customFormat="1" ht="13.15" hidden="1" customHeight="1" x14ac:dyDescent="0.2"/>
    <row r="156" spans="5:24" s="43" customFormat="1" ht="13.15" hidden="1" customHeight="1" x14ac:dyDescent="0.2"/>
    <row r="157" spans="5:24" s="43" customFormat="1" ht="13.15" hidden="1" customHeight="1" x14ac:dyDescent="0.2"/>
    <row r="158" spans="5:24" s="43" customFormat="1" ht="13.15" hidden="1" customHeight="1" x14ac:dyDescent="0.2">
      <c r="E158" s="43" t="s">
        <v>338</v>
      </c>
      <c r="M158" s="43" t="s">
        <v>39</v>
      </c>
    </row>
    <row r="159" spans="5:24" s="43" customFormat="1" ht="13.15" hidden="1" customHeight="1" x14ac:dyDescent="0.2">
      <c r="E159" s="43" t="str">
        <f t="shared" ref="E159:E178" si="66">IF(K9="","",1)</f>
        <v/>
      </c>
      <c r="F159" s="43">
        <f t="shared" ref="F159:F178" si="67">IF(L9="","",1)</f>
        <v>1</v>
      </c>
      <c r="G159" s="43" t="str">
        <f t="shared" ref="G159:G178" si="68">IF(SUM(E159:F159)&gt;1,D9,"")</f>
        <v/>
      </c>
      <c r="I159" s="43" t="str">
        <f t="shared" ref="I159:I178" si="69">IF(M9="","",1)</f>
        <v/>
      </c>
      <c r="J159" s="43">
        <f t="shared" ref="J159:J178" si="70">IF(N9="","",1)</f>
        <v>1</v>
      </c>
      <c r="K159" s="43" t="str">
        <f t="shared" ref="K159:K178" si="71">IF(SUM(I159:J159)&gt;1,D9,"")</f>
        <v/>
      </c>
      <c r="M159" s="43">
        <v>1</v>
      </c>
      <c r="N159" s="43" t="str">
        <f t="shared" ref="N159:N178" si="72">IF(O9="","",CONCATENATE(O9,"x",$O$8))</f>
        <v/>
      </c>
      <c r="O159" s="43" t="str">
        <f t="shared" ref="O159:O178" si="73">IF(P9="","",CONCATENATE(P9,"x",$P$8))</f>
        <v>1x120ltr.</v>
      </c>
      <c r="P159" s="43" t="str">
        <f t="shared" ref="P159:P178" si="74">IF(Q9="","",CONCATENATE(Q9,"x",$Q$8))</f>
        <v/>
      </c>
      <c r="Q159" s="43" t="str">
        <f t="shared" ref="Q159:Q178" si="75">IF(R9="","",CONCATENATE(R9,"x",$R$8))</f>
        <v>0,25xBio</v>
      </c>
      <c r="R159" s="43" t="str">
        <f t="shared" ref="R159:R178" si="76">IF(N159="","","+")</f>
        <v/>
      </c>
      <c r="S159" s="43" t="str">
        <f t="shared" ref="S159:S178" si="77">IF(O159="","","+")</f>
        <v>+</v>
      </c>
      <c r="T159" s="43" t="str">
        <f t="shared" ref="T159:T178" si="78">IF(P159="","","+")</f>
        <v/>
      </c>
      <c r="X159" s="43" t="str">
        <f t="shared" ref="X159:X178" si="79">CONCATENATE(N159,R159,O159,S159,P159,T159,Q159)</f>
        <v>1x120ltr.+0,25xBio</v>
      </c>
    </row>
    <row r="160" spans="5:24" s="43" customFormat="1" ht="13.15" hidden="1" customHeight="1" x14ac:dyDescent="0.2">
      <c r="E160" s="43" t="str">
        <f t="shared" si="66"/>
        <v/>
      </c>
      <c r="F160" s="43" t="str">
        <f t="shared" si="67"/>
        <v/>
      </c>
      <c r="G160" s="43" t="str">
        <f t="shared" si="68"/>
        <v/>
      </c>
      <c r="I160" s="43" t="str">
        <f t="shared" si="69"/>
        <v/>
      </c>
      <c r="J160" s="43" t="str">
        <f t="shared" si="70"/>
        <v/>
      </c>
      <c r="K160" s="43" t="str">
        <f t="shared" si="71"/>
        <v/>
      </c>
      <c r="M160" s="43">
        <v>2</v>
      </c>
      <c r="N160" s="43" t="str">
        <f t="shared" si="72"/>
        <v/>
      </c>
      <c r="O160" s="43" t="str">
        <f t="shared" si="73"/>
        <v/>
      </c>
      <c r="P160" s="43" t="str">
        <f t="shared" si="74"/>
        <v/>
      </c>
      <c r="Q160" s="43" t="str">
        <f t="shared" si="75"/>
        <v/>
      </c>
      <c r="R160" s="43" t="str">
        <f t="shared" si="76"/>
        <v/>
      </c>
      <c r="S160" s="43" t="str">
        <f t="shared" si="77"/>
        <v/>
      </c>
      <c r="T160" s="43" t="str">
        <f t="shared" si="78"/>
        <v/>
      </c>
      <c r="X160" s="43" t="str">
        <f t="shared" si="79"/>
        <v/>
      </c>
    </row>
    <row r="161" spans="5:24" s="43" customFormat="1" ht="13.15" hidden="1" customHeight="1" x14ac:dyDescent="0.2">
      <c r="E161" s="43" t="str">
        <f t="shared" si="66"/>
        <v/>
      </c>
      <c r="F161" s="43" t="str">
        <f t="shared" si="67"/>
        <v/>
      </c>
      <c r="G161" s="43" t="str">
        <f t="shared" si="68"/>
        <v/>
      </c>
      <c r="I161" s="43" t="str">
        <f t="shared" si="69"/>
        <v/>
      </c>
      <c r="J161" s="43" t="str">
        <f t="shared" si="70"/>
        <v/>
      </c>
      <c r="K161" s="43" t="str">
        <f t="shared" si="71"/>
        <v/>
      </c>
      <c r="M161" s="43">
        <v>3</v>
      </c>
      <c r="N161" s="43" t="str">
        <f t="shared" si="72"/>
        <v/>
      </c>
      <c r="O161" s="43" t="str">
        <f t="shared" si="73"/>
        <v/>
      </c>
      <c r="P161" s="43" t="str">
        <f t="shared" si="74"/>
        <v/>
      </c>
      <c r="Q161" s="43" t="str">
        <f t="shared" si="75"/>
        <v/>
      </c>
      <c r="R161" s="43" t="str">
        <f t="shared" si="76"/>
        <v/>
      </c>
      <c r="S161" s="43" t="str">
        <f t="shared" si="77"/>
        <v/>
      </c>
      <c r="T161" s="43" t="str">
        <f t="shared" si="78"/>
        <v/>
      </c>
      <c r="X161" s="43" t="str">
        <f t="shared" si="79"/>
        <v/>
      </c>
    </row>
    <row r="162" spans="5:24" s="43" customFormat="1" ht="13.15" hidden="1" customHeight="1" x14ac:dyDescent="0.2">
      <c r="E162" s="43" t="str">
        <f t="shared" si="66"/>
        <v/>
      </c>
      <c r="F162" s="43" t="str">
        <f t="shared" si="67"/>
        <v/>
      </c>
      <c r="G162" s="43" t="str">
        <f t="shared" si="68"/>
        <v/>
      </c>
      <c r="I162" s="43" t="str">
        <f t="shared" si="69"/>
        <v/>
      </c>
      <c r="J162" s="43" t="str">
        <f t="shared" si="70"/>
        <v/>
      </c>
      <c r="K162" s="43" t="str">
        <f t="shared" si="71"/>
        <v/>
      </c>
      <c r="M162" s="43">
        <v>4</v>
      </c>
      <c r="N162" s="43" t="str">
        <f t="shared" si="72"/>
        <v/>
      </c>
      <c r="O162" s="43" t="str">
        <f t="shared" si="73"/>
        <v/>
      </c>
      <c r="P162" s="43" t="str">
        <f t="shared" si="74"/>
        <v/>
      </c>
      <c r="Q162" s="43" t="str">
        <f t="shared" si="75"/>
        <v/>
      </c>
      <c r="R162" s="43" t="str">
        <f t="shared" si="76"/>
        <v/>
      </c>
      <c r="S162" s="43" t="str">
        <f t="shared" si="77"/>
        <v/>
      </c>
      <c r="T162" s="43" t="str">
        <f t="shared" si="78"/>
        <v/>
      </c>
      <c r="X162" s="43" t="str">
        <f t="shared" si="79"/>
        <v/>
      </c>
    </row>
    <row r="163" spans="5:24" s="43" customFormat="1" ht="13.15" hidden="1" customHeight="1" x14ac:dyDescent="0.2">
      <c r="E163" s="43" t="str">
        <f t="shared" si="66"/>
        <v/>
      </c>
      <c r="F163" s="43" t="str">
        <f t="shared" si="67"/>
        <v/>
      </c>
      <c r="G163" s="43" t="str">
        <f t="shared" si="68"/>
        <v/>
      </c>
      <c r="I163" s="43" t="str">
        <f t="shared" si="69"/>
        <v/>
      </c>
      <c r="J163" s="43" t="str">
        <f t="shared" si="70"/>
        <v/>
      </c>
      <c r="K163" s="43" t="str">
        <f t="shared" si="71"/>
        <v/>
      </c>
      <c r="M163" s="43">
        <v>5</v>
      </c>
      <c r="N163" s="43" t="str">
        <f t="shared" si="72"/>
        <v/>
      </c>
      <c r="O163" s="43" t="str">
        <f t="shared" si="73"/>
        <v/>
      </c>
      <c r="P163" s="43" t="str">
        <f t="shared" si="74"/>
        <v/>
      </c>
      <c r="Q163" s="43" t="str">
        <f t="shared" si="75"/>
        <v/>
      </c>
      <c r="R163" s="43" t="str">
        <f t="shared" si="76"/>
        <v/>
      </c>
      <c r="S163" s="43" t="str">
        <f t="shared" si="77"/>
        <v/>
      </c>
      <c r="T163" s="43" t="str">
        <f t="shared" si="78"/>
        <v/>
      </c>
      <c r="X163" s="43" t="str">
        <f t="shared" si="79"/>
        <v/>
      </c>
    </row>
    <row r="164" spans="5:24" s="43" customFormat="1" ht="13.15" hidden="1" customHeight="1" x14ac:dyDescent="0.2">
      <c r="E164" s="43" t="str">
        <f t="shared" si="66"/>
        <v/>
      </c>
      <c r="F164" s="43" t="str">
        <f t="shared" si="67"/>
        <v/>
      </c>
      <c r="G164" s="43" t="str">
        <f t="shared" si="68"/>
        <v/>
      </c>
      <c r="I164" s="43" t="str">
        <f t="shared" si="69"/>
        <v/>
      </c>
      <c r="J164" s="43" t="str">
        <f t="shared" si="70"/>
        <v/>
      </c>
      <c r="K164" s="43" t="str">
        <f t="shared" si="71"/>
        <v/>
      </c>
      <c r="M164" s="43">
        <v>6</v>
      </c>
      <c r="N164" s="43" t="str">
        <f t="shared" si="72"/>
        <v/>
      </c>
      <c r="O164" s="43" t="str">
        <f t="shared" si="73"/>
        <v/>
      </c>
      <c r="P164" s="43" t="str">
        <f t="shared" si="74"/>
        <v/>
      </c>
      <c r="Q164" s="43" t="str">
        <f t="shared" si="75"/>
        <v/>
      </c>
      <c r="R164" s="43" t="str">
        <f t="shared" si="76"/>
        <v/>
      </c>
      <c r="S164" s="43" t="str">
        <f t="shared" si="77"/>
        <v/>
      </c>
      <c r="T164" s="43" t="str">
        <f t="shared" si="78"/>
        <v/>
      </c>
      <c r="X164" s="43" t="str">
        <f t="shared" si="79"/>
        <v/>
      </c>
    </row>
    <row r="165" spans="5:24" s="43" customFormat="1" ht="13.15" hidden="1" customHeight="1" x14ac:dyDescent="0.2">
      <c r="E165" s="43" t="str">
        <f t="shared" si="66"/>
        <v/>
      </c>
      <c r="F165" s="43" t="str">
        <f t="shared" si="67"/>
        <v/>
      </c>
      <c r="G165" s="43" t="str">
        <f t="shared" si="68"/>
        <v/>
      </c>
      <c r="I165" s="43" t="str">
        <f t="shared" si="69"/>
        <v/>
      </c>
      <c r="J165" s="43" t="str">
        <f t="shared" si="70"/>
        <v/>
      </c>
      <c r="K165" s="43" t="str">
        <f t="shared" si="71"/>
        <v/>
      </c>
      <c r="M165" s="43">
        <v>7</v>
      </c>
      <c r="N165" s="43" t="str">
        <f t="shared" si="72"/>
        <v/>
      </c>
      <c r="O165" s="43" t="str">
        <f t="shared" si="73"/>
        <v/>
      </c>
      <c r="P165" s="43" t="str">
        <f t="shared" si="74"/>
        <v/>
      </c>
      <c r="Q165" s="43" t="str">
        <f t="shared" si="75"/>
        <v/>
      </c>
      <c r="R165" s="43" t="str">
        <f t="shared" si="76"/>
        <v/>
      </c>
      <c r="S165" s="43" t="str">
        <f t="shared" si="77"/>
        <v/>
      </c>
      <c r="T165" s="43" t="str">
        <f t="shared" si="78"/>
        <v/>
      </c>
      <c r="X165" s="43" t="str">
        <f t="shared" si="79"/>
        <v/>
      </c>
    </row>
    <row r="166" spans="5:24" s="43" customFormat="1" ht="13.15" hidden="1" customHeight="1" x14ac:dyDescent="0.2">
      <c r="E166" s="43" t="str">
        <f t="shared" si="66"/>
        <v/>
      </c>
      <c r="F166" s="43" t="str">
        <f t="shared" si="67"/>
        <v/>
      </c>
      <c r="G166" s="43" t="str">
        <f t="shared" si="68"/>
        <v/>
      </c>
      <c r="I166" s="43" t="str">
        <f t="shared" si="69"/>
        <v/>
      </c>
      <c r="J166" s="43" t="str">
        <f t="shared" si="70"/>
        <v/>
      </c>
      <c r="K166" s="43" t="str">
        <f t="shared" si="71"/>
        <v/>
      </c>
      <c r="M166" s="43">
        <v>8</v>
      </c>
      <c r="N166" s="43" t="str">
        <f t="shared" si="72"/>
        <v/>
      </c>
      <c r="O166" s="43" t="str">
        <f t="shared" si="73"/>
        <v/>
      </c>
      <c r="P166" s="43" t="str">
        <f t="shared" si="74"/>
        <v/>
      </c>
      <c r="Q166" s="43" t="str">
        <f t="shared" si="75"/>
        <v/>
      </c>
      <c r="R166" s="43" t="str">
        <f t="shared" si="76"/>
        <v/>
      </c>
      <c r="S166" s="43" t="str">
        <f t="shared" si="77"/>
        <v/>
      </c>
      <c r="T166" s="43" t="str">
        <f t="shared" si="78"/>
        <v/>
      </c>
      <c r="X166" s="43" t="str">
        <f t="shared" si="79"/>
        <v/>
      </c>
    </row>
    <row r="167" spans="5:24" s="43" customFormat="1" ht="13.15" hidden="1" customHeight="1" x14ac:dyDescent="0.2">
      <c r="E167" s="43" t="str">
        <f t="shared" si="66"/>
        <v/>
      </c>
      <c r="F167" s="43" t="str">
        <f t="shared" si="67"/>
        <v/>
      </c>
      <c r="G167" s="43" t="str">
        <f t="shared" si="68"/>
        <v/>
      </c>
      <c r="I167" s="43" t="str">
        <f t="shared" si="69"/>
        <v/>
      </c>
      <c r="J167" s="43" t="str">
        <f t="shared" si="70"/>
        <v/>
      </c>
      <c r="K167" s="43" t="str">
        <f t="shared" si="71"/>
        <v/>
      </c>
      <c r="M167" s="43">
        <v>9</v>
      </c>
      <c r="N167" s="43" t="str">
        <f t="shared" si="72"/>
        <v/>
      </c>
      <c r="O167" s="43" t="str">
        <f t="shared" si="73"/>
        <v/>
      </c>
      <c r="P167" s="43" t="str">
        <f t="shared" si="74"/>
        <v/>
      </c>
      <c r="Q167" s="43" t="str">
        <f t="shared" si="75"/>
        <v/>
      </c>
      <c r="R167" s="43" t="str">
        <f t="shared" si="76"/>
        <v/>
      </c>
      <c r="S167" s="43" t="str">
        <f t="shared" si="77"/>
        <v/>
      </c>
      <c r="T167" s="43" t="str">
        <f t="shared" si="78"/>
        <v/>
      </c>
      <c r="X167" s="43" t="str">
        <f t="shared" si="79"/>
        <v/>
      </c>
    </row>
    <row r="168" spans="5:24" s="43" customFormat="1" ht="13.15" hidden="1" customHeight="1" x14ac:dyDescent="0.2">
      <c r="E168" s="43" t="str">
        <f t="shared" si="66"/>
        <v/>
      </c>
      <c r="F168" s="43" t="str">
        <f t="shared" si="67"/>
        <v/>
      </c>
      <c r="G168" s="43" t="str">
        <f t="shared" si="68"/>
        <v/>
      </c>
      <c r="I168" s="43" t="str">
        <f t="shared" si="69"/>
        <v/>
      </c>
      <c r="J168" s="43" t="str">
        <f t="shared" si="70"/>
        <v/>
      </c>
      <c r="K168" s="43" t="str">
        <f t="shared" si="71"/>
        <v/>
      </c>
      <c r="M168" s="43">
        <v>10</v>
      </c>
      <c r="N168" s="43" t="str">
        <f t="shared" si="72"/>
        <v/>
      </c>
      <c r="O168" s="43" t="str">
        <f t="shared" si="73"/>
        <v/>
      </c>
      <c r="P168" s="43" t="str">
        <f t="shared" si="74"/>
        <v/>
      </c>
      <c r="Q168" s="43" t="str">
        <f t="shared" si="75"/>
        <v/>
      </c>
      <c r="R168" s="43" t="str">
        <f t="shared" si="76"/>
        <v/>
      </c>
      <c r="S168" s="43" t="str">
        <f t="shared" si="77"/>
        <v/>
      </c>
      <c r="T168" s="43" t="str">
        <f t="shared" si="78"/>
        <v/>
      </c>
      <c r="X168" s="43" t="str">
        <f t="shared" si="79"/>
        <v/>
      </c>
    </row>
    <row r="169" spans="5:24" s="43" customFormat="1" ht="13.15" hidden="1" customHeight="1" x14ac:dyDescent="0.2">
      <c r="E169" s="43" t="str">
        <f t="shared" si="66"/>
        <v/>
      </c>
      <c r="F169" s="43" t="str">
        <f t="shared" si="67"/>
        <v/>
      </c>
      <c r="G169" s="43" t="str">
        <f t="shared" si="68"/>
        <v/>
      </c>
      <c r="I169" s="43" t="str">
        <f t="shared" si="69"/>
        <v/>
      </c>
      <c r="J169" s="43" t="str">
        <f t="shared" si="70"/>
        <v/>
      </c>
      <c r="K169" s="43" t="str">
        <f t="shared" si="71"/>
        <v/>
      </c>
      <c r="M169" s="43">
        <v>11</v>
      </c>
      <c r="N169" s="43" t="str">
        <f t="shared" si="72"/>
        <v/>
      </c>
      <c r="O169" s="43" t="str">
        <f t="shared" si="73"/>
        <v/>
      </c>
      <c r="P169" s="43" t="str">
        <f t="shared" si="74"/>
        <v/>
      </c>
      <c r="Q169" s="43" t="str">
        <f t="shared" si="75"/>
        <v/>
      </c>
      <c r="R169" s="43" t="str">
        <f t="shared" si="76"/>
        <v/>
      </c>
      <c r="S169" s="43" t="str">
        <f t="shared" si="77"/>
        <v/>
      </c>
      <c r="T169" s="43" t="str">
        <f t="shared" si="78"/>
        <v/>
      </c>
      <c r="X169" s="43" t="str">
        <f t="shared" si="79"/>
        <v/>
      </c>
    </row>
    <row r="170" spans="5:24" s="43" customFormat="1" ht="13.15" hidden="1" customHeight="1" x14ac:dyDescent="0.2">
      <c r="E170" s="43" t="str">
        <f t="shared" si="66"/>
        <v/>
      </c>
      <c r="F170" s="43" t="str">
        <f t="shared" si="67"/>
        <v/>
      </c>
      <c r="G170" s="43" t="str">
        <f t="shared" si="68"/>
        <v/>
      </c>
      <c r="I170" s="43" t="str">
        <f t="shared" si="69"/>
        <v/>
      </c>
      <c r="J170" s="43" t="str">
        <f t="shared" si="70"/>
        <v/>
      </c>
      <c r="K170" s="43" t="str">
        <f t="shared" si="71"/>
        <v/>
      </c>
      <c r="M170" s="43">
        <v>12</v>
      </c>
      <c r="N170" s="43" t="str">
        <f t="shared" si="72"/>
        <v/>
      </c>
      <c r="O170" s="43" t="str">
        <f t="shared" si="73"/>
        <v/>
      </c>
      <c r="P170" s="43" t="str">
        <f t="shared" si="74"/>
        <v/>
      </c>
      <c r="Q170" s="43" t="str">
        <f t="shared" si="75"/>
        <v/>
      </c>
      <c r="R170" s="43" t="str">
        <f t="shared" si="76"/>
        <v/>
      </c>
      <c r="S170" s="43" t="str">
        <f t="shared" si="77"/>
        <v/>
      </c>
      <c r="T170" s="43" t="str">
        <f t="shared" si="78"/>
        <v/>
      </c>
      <c r="X170" s="43" t="str">
        <f t="shared" si="79"/>
        <v/>
      </c>
    </row>
    <row r="171" spans="5:24" s="43" customFormat="1" ht="13.15" hidden="1" customHeight="1" x14ac:dyDescent="0.2">
      <c r="E171" s="43" t="str">
        <f t="shared" si="66"/>
        <v/>
      </c>
      <c r="F171" s="43" t="str">
        <f t="shared" si="67"/>
        <v/>
      </c>
      <c r="G171" s="43" t="str">
        <f t="shared" si="68"/>
        <v/>
      </c>
      <c r="I171" s="43" t="str">
        <f t="shared" si="69"/>
        <v/>
      </c>
      <c r="J171" s="43" t="str">
        <f t="shared" si="70"/>
        <v/>
      </c>
      <c r="K171" s="43" t="str">
        <f t="shared" si="71"/>
        <v/>
      </c>
      <c r="M171" s="43">
        <v>13</v>
      </c>
      <c r="N171" s="43" t="str">
        <f t="shared" si="72"/>
        <v/>
      </c>
      <c r="O171" s="43" t="str">
        <f t="shared" si="73"/>
        <v/>
      </c>
      <c r="P171" s="43" t="str">
        <f t="shared" si="74"/>
        <v/>
      </c>
      <c r="Q171" s="43" t="str">
        <f t="shared" si="75"/>
        <v/>
      </c>
      <c r="R171" s="43" t="str">
        <f t="shared" si="76"/>
        <v/>
      </c>
      <c r="S171" s="43" t="str">
        <f t="shared" si="77"/>
        <v/>
      </c>
      <c r="T171" s="43" t="str">
        <f t="shared" si="78"/>
        <v/>
      </c>
      <c r="X171" s="43" t="str">
        <f t="shared" si="79"/>
        <v/>
      </c>
    </row>
    <row r="172" spans="5:24" s="43" customFormat="1" ht="13.15" hidden="1" customHeight="1" x14ac:dyDescent="0.2">
      <c r="E172" s="43" t="str">
        <f t="shared" si="66"/>
        <v/>
      </c>
      <c r="F172" s="43" t="str">
        <f t="shared" si="67"/>
        <v/>
      </c>
      <c r="G172" s="43" t="str">
        <f t="shared" si="68"/>
        <v/>
      </c>
      <c r="I172" s="43" t="str">
        <f t="shared" si="69"/>
        <v/>
      </c>
      <c r="J172" s="43" t="str">
        <f t="shared" si="70"/>
        <v/>
      </c>
      <c r="K172" s="43" t="str">
        <f t="shared" si="71"/>
        <v/>
      </c>
      <c r="M172" s="43">
        <v>14</v>
      </c>
      <c r="N172" s="43" t="str">
        <f t="shared" si="72"/>
        <v/>
      </c>
      <c r="O172" s="43" t="str">
        <f t="shared" si="73"/>
        <v/>
      </c>
      <c r="P172" s="43" t="str">
        <f t="shared" si="74"/>
        <v/>
      </c>
      <c r="Q172" s="43" t="str">
        <f t="shared" si="75"/>
        <v/>
      </c>
      <c r="R172" s="43" t="str">
        <f t="shared" si="76"/>
        <v/>
      </c>
      <c r="S172" s="43" t="str">
        <f t="shared" si="77"/>
        <v/>
      </c>
      <c r="T172" s="43" t="str">
        <f t="shared" si="78"/>
        <v/>
      </c>
      <c r="X172" s="43" t="str">
        <f t="shared" si="79"/>
        <v/>
      </c>
    </row>
    <row r="173" spans="5:24" s="43" customFormat="1" ht="13.15" hidden="1" customHeight="1" x14ac:dyDescent="0.2">
      <c r="E173" s="43" t="str">
        <f t="shared" si="66"/>
        <v/>
      </c>
      <c r="F173" s="43" t="str">
        <f t="shared" si="67"/>
        <v/>
      </c>
      <c r="G173" s="43" t="str">
        <f t="shared" si="68"/>
        <v/>
      </c>
      <c r="I173" s="43" t="str">
        <f t="shared" si="69"/>
        <v/>
      </c>
      <c r="J173" s="43" t="str">
        <f t="shared" si="70"/>
        <v/>
      </c>
      <c r="K173" s="43" t="str">
        <f t="shared" si="71"/>
        <v/>
      </c>
      <c r="M173" s="43">
        <v>15</v>
      </c>
      <c r="N173" s="43" t="str">
        <f t="shared" si="72"/>
        <v/>
      </c>
      <c r="O173" s="43" t="str">
        <f t="shared" si="73"/>
        <v/>
      </c>
      <c r="P173" s="43" t="str">
        <f t="shared" si="74"/>
        <v/>
      </c>
      <c r="Q173" s="43" t="str">
        <f t="shared" si="75"/>
        <v/>
      </c>
      <c r="R173" s="43" t="str">
        <f t="shared" si="76"/>
        <v/>
      </c>
      <c r="S173" s="43" t="str">
        <f t="shared" si="77"/>
        <v/>
      </c>
      <c r="T173" s="43" t="str">
        <f t="shared" si="78"/>
        <v/>
      </c>
      <c r="X173" s="43" t="str">
        <f t="shared" si="79"/>
        <v/>
      </c>
    </row>
    <row r="174" spans="5:24" s="43" customFormat="1" ht="13.15" hidden="1" customHeight="1" x14ac:dyDescent="0.2">
      <c r="E174" s="43" t="str">
        <f t="shared" si="66"/>
        <v/>
      </c>
      <c r="F174" s="43" t="str">
        <f t="shared" si="67"/>
        <v/>
      </c>
      <c r="G174" s="43" t="str">
        <f t="shared" si="68"/>
        <v/>
      </c>
      <c r="I174" s="43" t="str">
        <f t="shared" si="69"/>
        <v/>
      </c>
      <c r="J174" s="43" t="str">
        <f t="shared" si="70"/>
        <v/>
      </c>
      <c r="K174" s="43" t="str">
        <f t="shared" si="71"/>
        <v/>
      </c>
      <c r="M174" s="43">
        <v>16</v>
      </c>
      <c r="N174" s="43" t="str">
        <f t="shared" si="72"/>
        <v/>
      </c>
      <c r="O174" s="43" t="str">
        <f t="shared" si="73"/>
        <v/>
      </c>
      <c r="P174" s="43" t="str">
        <f t="shared" si="74"/>
        <v/>
      </c>
      <c r="Q174" s="43" t="str">
        <f t="shared" si="75"/>
        <v/>
      </c>
      <c r="R174" s="43" t="str">
        <f t="shared" si="76"/>
        <v/>
      </c>
      <c r="S174" s="43" t="str">
        <f t="shared" si="77"/>
        <v/>
      </c>
      <c r="T174" s="43" t="str">
        <f t="shared" si="78"/>
        <v/>
      </c>
      <c r="X174" s="43" t="str">
        <f t="shared" si="79"/>
        <v/>
      </c>
    </row>
    <row r="175" spans="5:24" s="43" customFormat="1" ht="13.15" hidden="1" customHeight="1" x14ac:dyDescent="0.2">
      <c r="E175" s="43" t="str">
        <f t="shared" si="66"/>
        <v/>
      </c>
      <c r="F175" s="43" t="str">
        <f t="shared" si="67"/>
        <v/>
      </c>
      <c r="G175" s="43" t="str">
        <f t="shared" si="68"/>
        <v/>
      </c>
      <c r="I175" s="43" t="str">
        <f t="shared" si="69"/>
        <v/>
      </c>
      <c r="J175" s="43" t="str">
        <f t="shared" si="70"/>
        <v/>
      </c>
      <c r="K175" s="43" t="str">
        <f t="shared" si="71"/>
        <v/>
      </c>
      <c r="M175" s="43">
        <v>17</v>
      </c>
      <c r="N175" s="43" t="str">
        <f t="shared" si="72"/>
        <v/>
      </c>
      <c r="O175" s="43" t="str">
        <f t="shared" si="73"/>
        <v/>
      </c>
      <c r="P175" s="43" t="str">
        <f t="shared" si="74"/>
        <v/>
      </c>
      <c r="Q175" s="43" t="str">
        <f t="shared" si="75"/>
        <v/>
      </c>
      <c r="R175" s="43" t="str">
        <f t="shared" si="76"/>
        <v/>
      </c>
      <c r="S175" s="43" t="str">
        <f t="shared" si="77"/>
        <v/>
      </c>
      <c r="T175" s="43" t="str">
        <f t="shared" si="78"/>
        <v/>
      </c>
      <c r="X175" s="43" t="str">
        <f t="shared" si="79"/>
        <v/>
      </c>
    </row>
    <row r="176" spans="5:24" s="43" customFormat="1" ht="13.15" hidden="1" customHeight="1" x14ac:dyDescent="0.2">
      <c r="E176" s="43" t="str">
        <f t="shared" si="66"/>
        <v/>
      </c>
      <c r="F176" s="43" t="str">
        <f t="shared" si="67"/>
        <v/>
      </c>
      <c r="G176" s="43" t="str">
        <f t="shared" si="68"/>
        <v/>
      </c>
      <c r="I176" s="43" t="str">
        <f t="shared" si="69"/>
        <v/>
      </c>
      <c r="J176" s="43" t="str">
        <f t="shared" si="70"/>
        <v/>
      </c>
      <c r="K176" s="43" t="str">
        <f t="shared" si="71"/>
        <v/>
      </c>
      <c r="M176" s="43">
        <v>18</v>
      </c>
      <c r="N176" s="43" t="str">
        <f t="shared" si="72"/>
        <v/>
      </c>
      <c r="O176" s="43" t="str">
        <f t="shared" si="73"/>
        <v/>
      </c>
      <c r="P176" s="43" t="str">
        <f t="shared" si="74"/>
        <v/>
      </c>
      <c r="Q176" s="43" t="str">
        <f t="shared" si="75"/>
        <v/>
      </c>
      <c r="R176" s="43" t="str">
        <f t="shared" si="76"/>
        <v/>
      </c>
      <c r="S176" s="43" t="str">
        <f t="shared" si="77"/>
        <v/>
      </c>
      <c r="T176" s="43" t="str">
        <f t="shared" si="78"/>
        <v/>
      </c>
      <c r="X176" s="43" t="str">
        <f t="shared" si="79"/>
        <v/>
      </c>
    </row>
    <row r="177" spans="5:24" s="43" customFormat="1" ht="13.15" hidden="1" customHeight="1" x14ac:dyDescent="0.2">
      <c r="E177" s="43" t="str">
        <f t="shared" si="66"/>
        <v/>
      </c>
      <c r="F177" s="43" t="str">
        <f t="shared" si="67"/>
        <v/>
      </c>
      <c r="G177" s="43" t="str">
        <f t="shared" si="68"/>
        <v/>
      </c>
      <c r="I177" s="43" t="str">
        <f t="shared" si="69"/>
        <v/>
      </c>
      <c r="J177" s="43" t="str">
        <f t="shared" si="70"/>
        <v/>
      </c>
      <c r="K177" s="43" t="str">
        <f t="shared" si="71"/>
        <v/>
      </c>
      <c r="M177" s="43">
        <v>19</v>
      </c>
      <c r="N177" s="43" t="str">
        <f t="shared" si="72"/>
        <v/>
      </c>
      <c r="O177" s="43" t="str">
        <f t="shared" si="73"/>
        <v/>
      </c>
      <c r="P177" s="43" t="str">
        <f t="shared" si="74"/>
        <v/>
      </c>
      <c r="Q177" s="43" t="str">
        <f t="shared" si="75"/>
        <v/>
      </c>
      <c r="R177" s="43" t="str">
        <f t="shared" si="76"/>
        <v/>
      </c>
      <c r="S177" s="43" t="str">
        <f t="shared" si="77"/>
        <v/>
      </c>
      <c r="T177" s="43" t="str">
        <f t="shared" si="78"/>
        <v/>
      </c>
      <c r="X177" s="43" t="str">
        <f t="shared" si="79"/>
        <v/>
      </c>
    </row>
    <row r="178" spans="5:24" s="43" customFormat="1" ht="13.15" hidden="1" customHeight="1" x14ac:dyDescent="0.2">
      <c r="E178" s="43" t="str">
        <f t="shared" si="66"/>
        <v/>
      </c>
      <c r="F178" s="43" t="str">
        <f t="shared" si="67"/>
        <v/>
      </c>
      <c r="G178" s="43" t="str">
        <f t="shared" si="68"/>
        <v/>
      </c>
      <c r="I178" s="43" t="str">
        <f t="shared" si="69"/>
        <v/>
      </c>
      <c r="J178" s="43" t="str">
        <f t="shared" si="70"/>
        <v/>
      </c>
      <c r="K178" s="43" t="str">
        <f t="shared" si="71"/>
        <v/>
      </c>
      <c r="M178" s="43">
        <v>20</v>
      </c>
      <c r="N178" s="43" t="str">
        <f t="shared" si="72"/>
        <v/>
      </c>
      <c r="O178" s="43" t="str">
        <f t="shared" si="73"/>
        <v/>
      </c>
      <c r="P178" s="43" t="str">
        <f t="shared" si="74"/>
        <v/>
      </c>
      <c r="Q178" s="43" t="str">
        <f t="shared" si="75"/>
        <v/>
      </c>
      <c r="R178" s="43" t="str">
        <f t="shared" si="76"/>
        <v/>
      </c>
      <c r="S178" s="43" t="str">
        <f t="shared" si="77"/>
        <v/>
      </c>
      <c r="T178" s="43" t="str">
        <f t="shared" si="78"/>
        <v/>
      </c>
      <c r="X178" s="43" t="str">
        <f t="shared" si="79"/>
        <v/>
      </c>
    </row>
    <row r="179" spans="5:24" s="43" customFormat="1" ht="13.15" hidden="1" customHeight="1" x14ac:dyDescent="0.2">
      <c r="G179" s="43">
        <f>SUM(G159:G178)</f>
        <v>0</v>
      </c>
      <c r="K179" s="43">
        <f>SUM(K159:K178)</f>
        <v>0</v>
      </c>
    </row>
    <row r="180" spans="5:24" s="43" customFormat="1" ht="13.15" hidden="1" customHeight="1" x14ac:dyDescent="0.2">
      <c r="E180" s="43" t="str">
        <f>CONCATENATE("Achtung: Sie haben im Bereich Wasser in dem Haus ",G179," die Anzahl der Pers. und die Einheiten angegeben. Nur eine Eingabe ist zulässig!!!!")</f>
        <v>Achtung: Sie haben im Bereich Wasser in dem Haus 0 die Anzahl der Pers. und die Einheiten angegeben. Nur eine Eingabe ist zulässig!!!!</v>
      </c>
    </row>
    <row r="181" spans="5:24" s="43" customFormat="1" ht="13.15" hidden="1" customHeight="1" x14ac:dyDescent="0.2"/>
    <row r="182" spans="5:24" s="43" customFormat="1" ht="13.15" hidden="1" customHeight="1" x14ac:dyDescent="0.2"/>
    <row r="183" spans="5:24" s="43" customFormat="1" ht="13.15" hidden="1" customHeight="1" x14ac:dyDescent="0.2"/>
    <row r="184" spans="5:24" s="43" customFormat="1" ht="13.15" hidden="1" customHeight="1" x14ac:dyDescent="0.2">
      <c r="E184" s="43" t="str">
        <f>CONCATENATE("Achtung: Sie haben im Bereich Abwasser in dem Haus ",K179," die Anzahl der Pers. und die Einheiten angegeben. Nur eine Eingabe ist zulässig!!!!")</f>
        <v>Achtung: Sie haben im Bereich Abwasser in dem Haus 0 die Anzahl der Pers. und die Einheiten angegeben. Nur eine Eingabe ist zulässig!!!!</v>
      </c>
    </row>
    <row r="185" spans="5:24" s="43" customFormat="1" ht="13.15" hidden="1" customHeight="1" x14ac:dyDescent="0.2"/>
    <row r="186" spans="5:24" s="43" customFormat="1" ht="13.15" hidden="1" customHeight="1" x14ac:dyDescent="0.2"/>
    <row r="187" spans="5:24" s="43" customFormat="1" ht="13.15" hidden="1" customHeight="1" x14ac:dyDescent="0.2"/>
    <row r="188" spans="5:24" s="43" customFormat="1" ht="13.15" hidden="1" customHeight="1" x14ac:dyDescent="0.2"/>
    <row r="189" spans="5:24" s="43" customFormat="1" ht="13.15" hidden="1" customHeight="1" x14ac:dyDescent="0.2"/>
    <row r="190" spans="5:24" s="43" customFormat="1" ht="13.15" hidden="1" customHeight="1" x14ac:dyDescent="0.2"/>
    <row r="191" spans="5:24" s="43" customFormat="1" ht="13.15" hidden="1" customHeight="1" x14ac:dyDescent="0.2"/>
    <row r="192" spans="5:24" s="43" customFormat="1" ht="13.15" hidden="1" customHeight="1" x14ac:dyDescent="0.2"/>
    <row r="193" spans="8:8" s="43" customFormat="1" ht="13.15" hidden="1" customHeight="1" x14ac:dyDescent="0.2"/>
    <row r="194" spans="8:8" s="43" customFormat="1" ht="13.15" hidden="1" customHeight="1" x14ac:dyDescent="0.2"/>
    <row r="195" spans="8:8" s="43" customFormat="1" ht="13.15" hidden="1" customHeight="1" x14ac:dyDescent="0.2"/>
    <row r="196" spans="8:8" s="43" customFormat="1" ht="13.15" hidden="1" customHeight="1" x14ac:dyDescent="0.2"/>
    <row r="197" spans="8:8" s="43" customFormat="1" ht="13.15" hidden="1" customHeight="1" x14ac:dyDescent="0.2"/>
    <row r="198" spans="8:8" s="43" customFormat="1" ht="13.15" hidden="1" customHeight="1" x14ac:dyDescent="0.2"/>
    <row r="199" spans="8:8" s="43" customFormat="1" ht="13.15" hidden="1" customHeight="1" x14ac:dyDescent="0.2"/>
    <row r="200" spans="8:8" s="43" customFormat="1" ht="13.15" hidden="1" customHeight="1" x14ac:dyDescent="0.2"/>
    <row r="201" spans="8:8" s="43" customFormat="1" ht="13.15" hidden="1" customHeight="1" x14ac:dyDescent="0.2"/>
    <row r="202" spans="8:8" s="43" customFormat="1" ht="13.15" hidden="1" customHeight="1" x14ac:dyDescent="0.2"/>
    <row r="203" spans="8:8" s="43" customFormat="1" ht="13.15" hidden="1" customHeight="1" x14ac:dyDescent="0.2"/>
    <row r="204" spans="8:8" s="43" customFormat="1" ht="13.15" hidden="1" customHeight="1" x14ac:dyDescent="0.2"/>
    <row r="205" spans="8:8" s="43" customFormat="1" ht="13.15" hidden="1" customHeight="1" x14ac:dyDescent="0.2"/>
    <row r="206" spans="8:8" s="43" customFormat="1" ht="13.15" hidden="1" customHeight="1" x14ac:dyDescent="0.2"/>
    <row r="207" spans="8:8" s="43" customFormat="1" ht="13.15" hidden="1" customHeight="1" x14ac:dyDescent="0.2"/>
    <row r="208" spans="8:8" s="43" customFormat="1" ht="13.15" hidden="1" customHeight="1" x14ac:dyDescent="0.2">
      <c r="H208" s="43" t="s">
        <v>339</v>
      </c>
    </row>
    <row r="209" spans="5:16" s="43" customFormat="1" ht="13.15" hidden="1" customHeight="1" x14ac:dyDescent="0.2">
      <c r="E209" s="322" t="str">
        <f t="shared" ref="E209:E228" si="80">IF(D9="","",IF(D9&lt;&gt;1,"",IF(S9&lt;&gt;"X","",1)))</f>
        <v/>
      </c>
      <c r="F209" s="322" t="str">
        <f t="shared" ref="F209:F228" si="81">IF(D9="","",IF(D9&lt;&gt;2,"",IF(S9&lt;&gt;"X","",1)))</f>
        <v/>
      </c>
      <c r="G209" s="322" t="str">
        <f t="shared" ref="G209:G228" si="82">IF(D9="","",IF(D9&lt;&gt;3,"",IF(S9&lt;&gt;"X","",1)))</f>
        <v/>
      </c>
      <c r="H209" s="322" t="str">
        <f t="shared" ref="H209:H228" si="83">IF(DD9="","",IF(F9&lt;42,"",IF(S9&lt;&gt;"X","",1)))</f>
        <v/>
      </c>
      <c r="I209" s="322" t="str">
        <f t="shared" ref="I209:I228" si="84">IF(D9="","",IF(D9&lt;&gt;5,"",IF(S9&lt;&gt;"X","",1)))</f>
        <v/>
      </c>
      <c r="J209" s="322" t="str">
        <f t="shared" ref="J209:J228" si="85">IF(D9="","",IF(D9&lt;&gt;6,"",IF(S9&lt;&gt;"X","",1)))</f>
        <v/>
      </c>
      <c r="K209" s="322" t="str">
        <f t="shared" ref="K209:K228" si="86">IF(D9="","",IF(D9&lt;&gt;7,"",IF(S9&lt;&gt;"X","",1)))</f>
        <v/>
      </c>
      <c r="L209" s="322" t="str">
        <f t="shared" ref="L209:L228" si="87">IF(D9="","",IF(D9&lt;&gt;8,"",IF(S9&lt;&gt;"X","",1)))</f>
        <v/>
      </c>
      <c r="M209" s="322" t="str">
        <f t="shared" ref="M209:M228" si="88">IF(D9="","",IF(D9&lt;&gt;9,"",IF(S9&lt;&gt;"X","",1)))</f>
        <v/>
      </c>
      <c r="N209" s="322" t="str">
        <f t="shared" ref="N209:N228" si="89">IF(D9="","",IF(D9&lt;&gt;10,"",IF(S9&lt;&gt;"X","",1)))</f>
        <v/>
      </c>
      <c r="O209" s="43" t="str">
        <f>IF(N9=1,1,"")</f>
        <v/>
      </c>
      <c r="P209" s="43" t="str">
        <f>IF(O9=1,1,"")</f>
        <v/>
      </c>
    </row>
    <row r="210" spans="5:16" s="43" customFormat="1" ht="13.15" hidden="1" customHeight="1" x14ac:dyDescent="0.2">
      <c r="E210" s="322" t="str">
        <f t="shared" si="80"/>
        <v/>
      </c>
      <c r="F210" s="322" t="str">
        <f t="shared" si="81"/>
        <v/>
      </c>
      <c r="G210" s="322" t="str">
        <f t="shared" si="82"/>
        <v/>
      </c>
      <c r="H210" s="322" t="str">
        <f t="shared" si="83"/>
        <v/>
      </c>
      <c r="I210" s="322" t="str">
        <f t="shared" si="84"/>
        <v/>
      </c>
      <c r="J210" s="322" t="str">
        <f t="shared" si="85"/>
        <v/>
      </c>
      <c r="K210" s="322" t="str">
        <f t="shared" si="86"/>
        <v/>
      </c>
      <c r="L210" s="322" t="str">
        <f t="shared" si="87"/>
        <v/>
      </c>
      <c r="M210" s="322" t="str">
        <f t="shared" si="88"/>
        <v/>
      </c>
      <c r="N210" s="322" t="str">
        <f t="shared" si="89"/>
        <v/>
      </c>
    </row>
    <row r="211" spans="5:16" s="43" customFormat="1" ht="13.15" hidden="1" customHeight="1" x14ac:dyDescent="0.2">
      <c r="E211" s="322" t="str">
        <f t="shared" si="80"/>
        <v/>
      </c>
      <c r="F211" s="322" t="str">
        <f t="shared" si="81"/>
        <v/>
      </c>
      <c r="G211" s="322" t="str">
        <f t="shared" si="82"/>
        <v/>
      </c>
      <c r="H211" s="322" t="str">
        <f t="shared" si="83"/>
        <v/>
      </c>
      <c r="I211" s="322" t="str">
        <f t="shared" si="84"/>
        <v/>
      </c>
      <c r="J211" s="322" t="str">
        <f t="shared" si="85"/>
        <v/>
      </c>
      <c r="K211" s="322" t="str">
        <f t="shared" si="86"/>
        <v/>
      </c>
      <c r="L211" s="322" t="str">
        <f t="shared" si="87"/>
        <v/>
      </c>
      <c r="M211" s="322" t="str">
        <f t="shared" si="88"/>
        <v/>
      </c>
      <c r="N211" s="322" t="str">
        <f t="shared" si="89"/>
        <v/>
      </c>
    </row>
    <row r="212" spans="5:16" s="43" customFormat="1" ht="13.15" hidden="1" customHeight="1" x14ac:dyDescent="0.2">
      <c r="E212" s="322" t="str">
        <f t="shared" si="80"/>
        <v/>
      </c>
      <c r="F212" s="322" t="str">
        <f t="shared" si="81"/>
        <v/>
      </c>
      <c r="G212" s="322" t="str">
        <f t="shared" si="82"/>
        <v/>
      </c>
      <c r="H212" s="322" t="str">
        <f t="shared" si="83"/>
        <v/>
      </c>
      <c r="I212" s="322" t="str">
        <f t="shared" si="84"/>
        <v/>
      </c>
      <c r="J212" s="322" t="str">
        <f t="shared" si="85"/>
        <v/>
      </c>
      <c r="K212" s="322" t="str">
        <f t="shared" si="86"/>
        <v/>
      </c>
      <c r="L212" s="322" t="str">
        <f t="shared" si="87"/>
        <v/>
      </c>
      <c r="M212" s="322" t="str">
        <f t="shared" si="88"/>
        <v/>
      </c>
      <c r="N212" s="322" t="str">
        <f t="shared" si="89"/>
        <v/>
      </c>
    </row>
    <row r="213" spans="5:16" s="43" customFormat="1" ht="13.15" hidden="1" customHeight="1" x14ac:dyDescent="0.2">
      <c r="E213" s="322" t="str">
        <f t="shared" si="80"/>
        <v/>
      </c>
      <c r="F213" s="322" t="str">
        <f t="shared" si="81"/>
        <v/>
      </c>
      <c r="G213" s="322" t="str">
        <f t="shared" si="82"/>
        <v/>
      </c>
      <c r="H213" s="322" t="str">
        <f t="shared" si="83"/>
        <v/>
      </c>
      <c r="I213" s="322" t="str">
        <f t="shared" si="84"/>
        <v/>
      </c>
      <c r="J213" s="322" t="str">
        <f t="shared" si="85"/>
        <v/>
      </c>
      <c r="K213" s="322" t="str">
        <f t="shared" si="86"/>
        <v/>
      </c>
      <c r="L213" s="322" t="str">
        <f t="shared" si="87"/>
        <v/>
      </c>
      <c r="M213" s="322" t="str">
        <f t="shared" si="88"/>
        <v/>
      </c>
      <c r="N213" s="322" t="str">
        <f t="shared" si="89"/>
        <v/>
      </c>
    </row>
    <row r="214" spans="5:16" s="43" customFormat="1" ht="13.15" hidden="1" customHeight="1" x14ac:dyDescent="0.2">
      <c r="E214" s="322" t="str">
        <f t="shared" si="80"/>
        <v/>
      </c>
      <c r="F214" s="322" t="str">
        <f t="shared" si="81"/>
        <v/>
      </c>
      <c r="G214" s="322" t="str">
        <f t="shared" si="82"/>
        <v/>
      </c>
      <c r="H214" s="322" t="str">
        <f t="shared" si="83"/>
        <v/>
      </c>
      <c r="I214" s="322" t="str">
        <f t="shared" si="84"/>
        <v/>
      </c>
      <c r="J214" s="322" t="str">
        <f t="shared" si="85"/>
        <v/>
      </c>
      <c r="K214" s="322" t="str">
        <f t="shared" si="86"/>
        <v/>
      </c>
      <c r="L214" s="322" t="str">
        <f t="shared" si="87"/>
        <v/>
      </c>
      <c r="M214" s="322" t="str">
        <f t="shared" si="88"/>
        <v/>
      </c>
      <c r="N214" s="322" t="str">
        <f t="shared" si="89"/>
        <v/>
      </c>
    </row>
    <row r="215" spans="5:16" s="43" customFormat="1" ht="13.15" hidden="1" customHeight="1" x14ac:dyDescent="0.2">
      <c r="E215" s="322" t="str">
        <f t="shared" si="80"/>
        <v/>
      </c>
      <c r="F215" s="322" t="str">
        <f t="shared" si="81"/>
        <v/>
      </c>
      <c r="G215" s="322" t="str">
        <f t="shared" si="82"/>
        <v/>
      </c>
      <c r="H215" s="322" t="str">
        <f t="shared" si="83"/>
        <v/>
      </c>
      <c r="I215" s="322" t="str">
        <f t="shared" si="84"/>
        <v/>
      </c>
      <c r="J215" s="322" t="str">
        <f t="shared" si="85"/>
        <v/>
      </c>
      <c r="K215" s="322" t="str">
        <f t="shared" si="86"/>
        <v/>
      </c>
      <c r="L215" s="322" t="str">
        <f t="shared" si="87"/>
        <v/>
      </c>
      <c r="M215" s="322" t="str">
        <f t="shared" si="88"/>
        <v/>
      </c>
      <c r="N215" s="322" t="str">
        <f t="shared" si="89"/>
        <v/>
      </c>
    </row>
    <row r="216" spans="5:16" s="43" customFormat="1" ht="13.15" hidden="1" customHeight="1" x14ac:dyDescent="0.2">
      <c r="E216" s="322" t="str">
        <f t="shared" si="80"/>
        <v/>
      </c>
      <c r="F216" s="322" t="str">
        <f t="shared" si="81"/>
        <v/>
      </c>
      <c r="G216" s="322" t="str">
        <f t="shared" si="82"/>
        <v/>
      </c>
      <c r="H216" s="322" t="str">
        <f t="shared" si="83"/>
        <v/>
      </c>
      <c r="I216" s="322" t="str">
        <f t="shared" si="84"/>
        <v/>
      </c>
      <c r="J216" s="322" t="str">
        <f t="shared" si="85"/>
        <v/>
      </c>
      <c r="K216" s="322" t="str">
        <f t="shared" si="86"/>
        <v/>
      </c>
      <c r="L216" s="322" t="str">
        <f t="shared" si="87"/>
        <v/>
      </c>
      <c r="M216" s="322" t="str">
        <f t="shared" si="88"/>
        <v/>
      </c>
      <c r="N216" s="322" t="str">
        <f t="shared" si="89"/>
        <v/>
      </c>
    </row>
    <row r="217" spans="5:16" s="43" customFormat="1" ht="13.15" hidden="1" customHeight="1" x14ac:dyDescent="0.2">
      <c r="E217" s="322" t="str">
        <f t="shared" si="80"/>
        <v/>
      </c>
      <c r="F217" s="322" t="str">
        <f t="shared" si="81"/>
        <v/>
      </c>
      <c r="G217" s="322" t="str">
        <f t="shared" si="82"/>
        <v/>
      </c>
      <c r="H217" s="322" t="str">
        <f t="shared" si="83"/>
        <v/>
      </c>
      <c r="I217" s="322" t="str">
        <f t="shared" si="84"/>
        <v/>
      </c>
      <c r="J217" s="322" t="str">
        <f t="shared" si="85"/>
        <v/>
      </c>
      <c r="K217" s="322" t="str">
        <f t="shared" si="86"/>
        <v/>
      </c>
      <c r="L217" s="322" t="str">
        <f t="shared" si="87"/>
        <v/>
      </c>
      <c r="M217" s="322" t="str">
        <f t="shared" si="88"/>
        <v/>
      </c>
      <c r="N217" s="322" t="str">
        <f t="shared" si="89"/>
        <v/>
      </c>
    </row>
    <row r="218" spans="5:16" s="43" customFormat="1" ht="13.15" hidden="1" customHeight="1" x14ac:dyDescent="0.2">
      <c r="E218" s="322" t="str">
        <f t="shared" si="80"/>
        <v/>
      </c>
      <c r="F218" s="322" t="str">
        <f t="shared" si="81"/>
        <v/>
      </c>
      <c r="G218" s="322" t="str">
        <f t="shared" si="82"/>
        <v/>
      </c>
      <c r="H218" s="322" t="str">
        <f t="shared" si="83"/>
        <v/>
      </c>
      <c r="I218" s="322" t="str">
        <f t="shared" si="84"/>
        <v/>
      </c>
      <c r="J218" s="322" t="str">
        <f t="shared" si="85"/>
        <v/>
      </c>
      <c r="K218" s="322" t="str">
        <f t="shared" si="86"/>
        <v/>
      </c>
      <c r="L218" s="322" t="str">
        <f t="shared" si="87"/>
        <v/>
      </c>
      <c r="M218" s="322" t="str">
        <f t="shared" si="88"/>
        <v/>
      </c>
      <c r="N218" s="322" t="str">
        <f t="shared" si="89"/>
        <v/>
      </c>
    </row>
    <row r="219" spans="5:16" s="43" customFormat="1" ht="13.15" hidden="1" customHeight="1" x14ac:dyDescent="0.2">
      <c r="E219" s="322" t="str">
        <f t="shared" si="80"/>
        <v/>
      </c>
      <c r="F219" s="322" t="str">
        <f t="shared" si="81"/>
        <v/>
      </c>
      <c r="G219" s="322" t="str">
        <f t="shared" si="82"/>
        <v/>
      </c>
      <c r="H219" s="322" t="str">
        <f t="shared" si="83"/>
        <v/>
      </c>
      <c r="I219" s="322" t="str">
        <f t="shared" si="84"/>
        <v/>
      </c>
      <c r="J219" s="322" t="str">
        <f t="shared" si="85"/>
        <v/>
      </c>
      <c r="K219" s="322" t="str">
        <f t="shared" si="86"/>
        <v/>
      </c>
      <c r="L219" s="322" t="str">
        <f t="shared" si="87"/>
        <v/>
      </c>
      <c r="M219" s="322" t="str">
        <f t="shared" si="88"/>
        <v/>
      </c>
      <c r="N219" s="322" t="str">
        <f t="shared" si="89"/>
        <v/>
      </c>
    </row>
    <row r="220" spans="5:16" s="43" customFormat="1" ht="13.15" hidden="1" customHeight="1" x14ac:dyDescent="0.2">
      <c r="E220" s="322" t="str">
        <f t="shared" si="80"/>
        <v/>
      </c>
      <c r="F220" s="322" t="str">
        <f t="shared" si="81"/>
        <v/>
      </c>
      <c r="G220" s="322" t="str">
        <f t="shared" si="82"/>
        <v/>
      </c>
      <c r="H220" s="322" t="str">
        <f t="shared" si="83"/>
        <v/>
      </c>
      <c r="I220" s="322" t="str">
        <f t="shared" si="84"/>
        <v/>
      </c>
      <c r="J220" s="322" t="str">
        <f t="shared" si="85"/>
        <v/>
      </c>
      <c r="K220" s="322" t="str">
        <f t="shared" si="86"/>
        <v/>
      </c>
      <c r="L220" s="322" t="str">
        <f t="shared" si="87"/>
        <v/>
      </c>
      <c r="M220" s="322" t="str">
        <f t="shared" si="88"/>
        <v/>
      </c>
      <c r="N220" s="322" t="str">
        <f t="shared" si="89"/>
        <v/>
      </c>
    </row>
    <row r="221" spans="5:16" s="43" customFormat="1" ht="13.15" hidden="1" customHeight="1" x14ac:dyDescent="0.2">
      <c r="E221" s="322" t="str">
        <f t="shared" si="80"/>
        <v/>
      </c>
      <c r="F221" s="322" t="str">
        <f t="shared" si="81"/>
        <v/>
      </c>
      <c r="G221" s="322" t="str">
        <f t="shared" si="82"/>
        <v/>
      </c>
      <c r="H221" s="322" t="str">
        <f t="shared" si="83"/>
        <v/>
      </c>
      <c r="I221" s="322" t="str">
        <f t="shared" si="84"/>
        <v/>
      </c>
      <c r="J221" s="322" t="str">
        <f t="shared" si="85"/>
        <v/>
      </c>
      <c r="K221" s="322" t="str">
        <f t="shared" si="86"/>
        <v/>
      </c>
      <c r="L221" s="322" t="str">
        <f t="shared" si="87"/>
        <v/>
      </c>
      <c r="M221" s="322" t="str">
        <f t="shared" si="88"/>
        <v/>
      </c>
      <c r="N221" s="322" t="str">
        <f t="shared" si="89"/>
        <v/>
      </c>
    </row>
    <row r="222" spans="5:16" s="43" customFormat="1" ht="13.15" hidden="1" customHeight="1" x14ac:dyDescent="0.2">
      <c r="E222" s="322" t="str">
        <f t="shared" si="80"/>
        <v/>
      </c>
      <c r="F222" s="322" t="str">
        <f t="shared" si="81"/>
        <v/>
      </c>
      <c r="G222" s="322" t="str">
        <f t="shared" si="82"/>
        <v/>
      </c>
      <c r="H222" s="322" t="str">
        <f t="shared" si="83"/>
        <v/>
      </c>
      <c r="I222" s="322" t="str">
        <f t="shared" si="84"/>
        <v/>
      </c>
      <c r="J222" s="322" t="str">
        <f t="shared" si="85"/>
        <v/>
      </c>
      <c r="K222" s="322" t="str">
        <f t="shared" si="86"/>
        <v/>
      </c>
      <c r="L222" s="322" t="str">
        <f t="shared" si="87"/>
        <v/>
      </c>
      <c r="M222" s="322" t="str">
        <f t="shared" si="88"/>
        <v/>
      </c>
      <c r="N222" s="322" t="str">
        <f t="shared" si="89"/>
        <v/>
      </c>
    </row>
    <row r="223" spans="5:16" s="43" customFormat="1" ht="13.15" hidden="1" customHeight="1" x14ac:dyDescent="0.2">
      <c r="E223" s="322" t="str">
        <f t="shared" si="80"/>
        <v/>
      </c>
      <c r="F223" s="322" t="str">
        <f t="shared" si="81"/>
        <v/>
      </c>
      <c r="G223" s="322" t="str">
        <f t="shared" si="82"/>
        <v/>
      </c>
      <c r="H223" s="322" t="str">
        <f t="shared" si="83"/>
        <v/>
      </c>
      <c r="I223" s="322" t="str">
        <f t="shared" si="84"/>
        <v/>
      </c>
      <c r="J223" s="322" t="str">
        <f t="shared" si="85"/>
        <v/>
      </c>
      <c r="K223" s="322" t="str">
        <f t="shared" si="86"/>
        <v/>
      </c>
      <c r="L223" s="322" t="str">
        <f t="shared" si="87"/>
        <v/>
      </c>
      <c r="M223" s="322" t="str">
        <f t="shared" si="88"/>
        <v/>
      </c>
      <c r="N223" s="322" t="str">
        <f t="shared" si="89"/>
        <v/>
      </c>
    </row>
    <row r="224" spans="5:16" s="43" customFormat="1" ht="13.15" hidden="1" customHeight="1" x14ac:dyDescent="0.2">
      <c r="E224" s="322" t="str">
        <f t="shared" si="80"/>
        <v/>
      </c>
      <c r="F224" s="322" t="str">
        <f t="shared" si="81"/>
        <v/>
      </c>
      <c r="G224" s="322" t="str">
        <f t="shared" si="82"/>
        <v/>
      </c>
      <c r="H224" s="322" t="str">
        <f t="shared" si="83"/>
        <v/>
      </c>
      <c r="I224" s="322" t="str">
        <f t="shared" si="84"/>
        <v/>
      </c>
      <c r="J224" s="322" t="str">
        <f t="shared" si="85"/>
        <v/>
      </c>
      <c r="K224" s="322" t="str">
        <f t="shared" si="86"/>
        <v/>
      </c>
      <c r="L224" s="322" t="str">
        <f t="shared" si="87"/>
        <v/>
      </c>
      <c r="M224" s="322" t="str">
        <f t="shared" si="88"/>
        <v/>
      </c>
      <c r="N224" s="322" t="str">
        <f t="shared" si="89"/>
        <v/>
      </c>
    </row>
    <row r="225" spans="4:14" s="43" customFormat="1" ht="13.15" hidden="1" customHeight="1" x14ac:dyDescent="0.2">
      <c r="E225" s="322" t="str">
        <f t="shared" si="80"/>
        <v/>
      </c>
      <c r="F225" s="322" t="str">
        <f t="shared" si="81"/>
        <v/>
      </c>
      <c r="G225" s="322" t="str">
        <f t="shared" si="82"/>
        <v/>
      </c>
      <c r="H225" s="322" t="str">
        <f t="shared" si="83"/>
        <v/>
      </c>
      <c r="I225" s="322" t="str">
        <f t="shared" si="84"/>
        <v/>
      </c>
      <c r="J225" s="322" t="str">
        <f t="shared" si="85"/>
        <v/>
      </c>
      <c r="K225" s="322" t="str">
        <f t="shared" si="86"/>
        <v/>
      </c>
      <c r="L225" s="322" t="str">
        <f t="shared" si="87"/>
        <v/>
      </c>
      <c r="M225" s="322" t="str">
        <f t="shared" si="88"/>
        <v/>
      </c>
      <c r="N225" s="322" t="str">
        <f t="shared" si="89"/>
        <v/>
      </c>
    </row>
    <row r="226" spans="4:14" s="43" customFormat="1" ht="13.15" hidden="1" customHeight="1" x14ac:dyDescent="0.2">
      <c r="E226" s="322" t="str">
        <f t="shared" si="80"/>
        <v/>
      </c>
      <c r="F226" s="322" t="str">
        <f t="shared" si="81"/>
        <v/>
      </c>
      <c r="G226" s="322" t="str">
        <f t="shared" si="82"/>
        <v/>
      </c>
      <c r="H226" s="322" t="str">
        <f t="shared" si="83"/>
        <v/>
      </c>
      <c r="I226" s="322" t="str">
        <f t="shared" si="84"/>
        <v/>
      </c>
      <c r="J226" s="322" t="str">
        <f t="shared" si="85"/>
        <v/>
      </c>
      <c r="K226" s="322" t="str">
        <f t="shared" si="86"/>
        <v/>
      </c>
      <c r="L226" s="322" t="str">
        <f t="shared" si="87"/>
        <v/>
      </c>
      <c r="M226" s="322" t="str">
        <f t="shared" si="88"/>
        <v/>
      </c>
      <c r="N226" s="322" t="str">
        <f t="shared" si="89"/>
        <v/>
      </c>
    </row>
    <row r="227" spans="4:14" s="43" customFormat="1" ht="13.15" hidden="1" customHeight="1" x14ac:dyDescent="0.2">
      <c r="E227" s="322" t="str">
        <f t="shared" si="80"/>
        <v/>
      </c>
      <c r="F227" s="322" t="str">
        <f t="shared" si="81"/>
        <v/>
      </c>
      <c r="G227" s="322" t="str">
        <f t="shared" si="82"/>
        <v/>
      </c>
      <c r="H227" s="322" t="str">
        <f t="shared" si="83"/>
        <v/>
      </c>
      <c r="I227" s="322" t="str">
        <f t="shared" si="84"/>
        <v/>
      </c>
      <c r="J227" s="322" t="str">
        <f t="shared" si="85"/>
        <v/>
      </c>
      <c r="K227" s="322" t="str">
        <f t="shared" si="86"/>
        <v/>
      </c>
      <c r="L227" s="322" t="str">
        <f t="shared" si="87"/>
        <v/>
      </c>
      <c r="M227" s="322" t="str">
        <f t="shared" si="88"/>
        <v/>
      </c>
      <c r="N227" s="322" t="str">
        <f t="shared" si="89"/>
        <v/>
      </c>
    </row>
    <row r="228" spans="4:14" s="43" customFormat="1" ht="13.15" hidden="1" customHeight="1" x14ac:dyDescent="0.2">
      <c r="E228" s="322" t="str">
        <f t="shared" si="80"/>
        <v/>
      </c>
      <c r="F228" s="322" t="str">
        <f t="shared" si="81"/>
        <v/>
      </c>
      <c r="G228" s="322" t="str">
        <f t="shared" si="82"/>
        <v/>
      </c>
      <c r="H228" s="322" t="str">
        <f t="shared" si="83"/>
        <v/>
      </c>
      <c r="I228" s="322" t="str">
        <f t="shared" si="84"/>
        <v/>
      </c>
      <c r="J228" s="322" t="str">
        <f t="shared" si="85"/>
        <v/>
      </c>
      <c r="K228" s="322" t="str">
        <f t="shared" si="86"/>
        <v/>
      </c>
      <c r="L228" s="322" t="str">
        <f t="shared" si="87"/>
        <v/>
      </c>
      <c r="M228" s="322" t="str">
        <f t="shared" si="88"/>
        <v/>
      </c>
      <c r="N228" s="322" t="str">
        <f t="shared" si="89"/>
        <v/>
      </c>
    </row>
    <row r="229" spans="4:14" s="43" customFormat="1" ht="13.15" hidden="1" customHeight="1" x14ac:dyDescent="0.2"/>
    <row r="230" spans="4:14" s="43" customFormat="1" ht="13.15" hidden="1" customHeight="1" x14ac:dyDescent="0.2">
      <c r="D230" s="43" t="s">
        <v>65</v>
      </c>
      <c r="E230" s="322">
        <v>1</v>
      </c>
      <c r="F230" s="322">
        <v>2</v>
      </c>
      <c r="G230" s="322">
        <v>3</v>
      </c>
      <c r="H230" s="322">
        <v>4</v>
      </c>
      <c r="I230" s="322">
        <v>5</v>
      </c>
      <c r="J230" s="322">
        <v>6</v>
      </c>
      <c r="K230" s="322">
        <v>7</v>
      </c>
      <c r="L230" s="322">
        <v>8</v>
      </c>
      <c r="M230" s="322">
        <v>9</v>
      </c>
      <c r="N230" s="322">
        <v>10</v>
      </c>
    </row>
    <row r="231" spans="4:14" s="43" customFormat="1" ht="13.15" hidden="1" customHeight="1" x14ac:dyDescent="0.2">
      <c r="E231" s="322">
        <f t="shared" ref="E231:N231" si="90">SUM(E209:E228)</f>
        <v>0</v>
      </c>
      <c r="F231" s="322">
        <f t="shared" si="90"/>
        <v>0</v>
      </c>
      <c r="G231" s="322">
        <f t="shared" si="90"/>
        <v>0</v>
      </c>
      <c r="H231" s="322">
        <f t="shared" si="90"/>
        <v>0</v>
      </c>
      <c r="I231" s="322">
        <f t="shared" si="90"/>
        <v>0</v>
      </c>
      <c r="J231" s="322">
        <f t="shared" si="90"/>
        <v>0</v>
      </c>
      <c r="K231" s="322">
        <f t="shared" si="90"/>
        <v>0</v>
      </c>
      <c r="L231" s="322">
        <f t="shared" si="90"/>
        <v>0</v>
      </c>
      <c r="M231" s="322">
        <f t="shared" si="90"/>
        <v>0</v>
      </c>
      <c r="N231" s="322">
        <f t="shared" si="90"/>
        <v>0</v>
      </c>
    </row>
  </sheetData>
  <sheetProtection algorithmName="SHA-512" hashValue="0Q5ih4kRImsoOhUpBkDozp9RDI1OtNzsNefo5Qht/sFmSEK3a9Io/kqO8jbRL93xe1p+gGlOo0k17Tq5ISgVwA==" saltValue="lOQfFYAqpEcTVlB1gXIFUA==" spinCount="100000" sheet="1" objects="1" scenarios="1"/>
  <mergeCells count="7">
    <mergeCell ref="W3:AA3"/>
    <mergeCell ref="T7:T11"/>
    <mergeCell ref="B17:B26"/>
    <mergeCell ref="B29:B38"/>
    <mergeCell ref="C3:G3"/>
    <mergeCell ref="I3:L3"/>
    <mergeCell ref="M3:N3"/>
  </mergeCells>
  <printOptions horizontalCentered="1"/>
  <pageMargins left="0" right="0" top="0.78749999999999998" bottom="0" header="0.51180555555555496" footer="0.51180555555555496"/>
  <pageSetup paperSize="9" orientation="portrait" useFirstPageNumber="1"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Q17"/>
  <sheetViews>
    <sheetView showGridLines="0" showRowColHeaders="0" zoomScale="110" zoomScaleNormal="110" workbookViewId="0">
      <pane xSplit="4" ySplit="6" topLeftCell="E7" activePane="bottomRight" state="frozen"/>
      <selection pane="topRight" activeCell="E1" sqref="E1"/>
      <selection pane="bottomLeft" activeCell="A7" sqref="A7"/>
      <selection pane="bottomRight" activeCell="T18" sqref="T18"/>
    </sheetView>
  </sheetViews>
  <sheetFormatPr baseColWidth="10" defaultColWidth="9.140625" defaultRowHeight="12.75" x14ac:dyDescent="0.2"/>
  <cols>
    <col min="1" max="1" width="5.140625" customWidth="1"/>
    <col min="2" max="2" width="2.5703125"/>
    <col min="3" max="3" width="7"/>
    <col min="4" max="4" width="33.7109375"/>
    <col min="5" max="5" width="11.7109375"/>
    <col min="6" max="6" width="11.5703125"/>
    <col min="7" max="7" width="20.5703125"/>
    <col min="8" max="8" width="10.7109375"/>
    <col min="9" max="9" width="11.85546875"/>
    <col min="10" max="10" width="10.5703125"/>
    <col min="11" max="11" width="11.28515625"/>
    <col min="12" max="12" width="10.5703125"/>
    <col min="13" max="13" width="10.85546875"/>
    <col min="14" max="14" width="2.5703125"/>
    <col min="15" max="15" width="11.7109375"/>
    <col min="16" max="17" width="0" hidden="1"/>
    <col min="18" max="1025" width="11.7109375"/>
  </cols>
  <sheetData>
    <row r="1" spans="2:17" ht="25.5" customHeight="1" x14ac:dyDescent="0.2"/>
    <row r="2" spans="2:17" x14ac:dyDescent="0.2">
      <c r="B2" s="108"/>
      <c r="C2" s="109"/>
      <c r="D2" s="109"/>
      <c r="E2" s="109"/>
      <c r="F2" s="109"/>
      <c r="G2" s="109"/>
      <c r="H2" s="109"/>
      <c r="I2" s="109"/>
      <c r="J2" s="109"/>
      <c r="K2" s="109"/>
      <c r="L2" s="109"/>
      <c r="M2" s="109"/>
      <c r="N2" s="110"/>
    </row>
    <row r="3" spans="2:17" ht="20.25" x14ac:dyDescent="0.3">
      <c r="B3" s="5"/>
      <c r="C3" s="341" t="s">
        <v>90</v>
      </c>
      <c r="D3" s="341"/>
      <c r="E3" s="341"/>
      <c r="F3" s="341"/>
      <c r="G3" s="341"/>
      <c r="H3" s="111"/>
      <c r="I3" s="111"/>
      <c r="J3" s="112">
        <f>Stammdaten!M3</f>
        <v>2018</v>
      </c>
      <c r="K3" s="113"/>
      <c r="L3" s="111"/>
      <c r="M3" s="111"/>
      <c r="N3" s="114"/>
    </row>
    <row r="4" spans="2:17" ht="20.25" x14ac:dyDescent="0.3">
      <c r="B4" s="5"/>
      <c r="C4" s="6"/>
      <c r="D4" s="115"/>
      <c r="E4" s="4"/>
      <c r="F4" s="61"/>
      <c r="G4" s="61"/>
      <c r="H4" s="61"/>
      <c r="I4" s="61"/>
      <c r="J4" s="61"/>
      <c r="K4" s="61"/>
      <c r="L4" s="61"/>
      <c r="M4" s="61"/>
      <c r="N4" s="114"/>
    </row>
    <row r="5" spans="2:17" ht="20.85" customHeight="1" x14ac:dyDescent="0.25">
      <c r="B5" s="5"/>
      <c r="C5" s="6"/>
      <c r="D5" s="6"/>
      <c r="E5" s="6"/>
      <c r="F5" s="6"/>
      <c r="G5" s="6"/>
      <c r="H5" s="6"/>
      <c r="I5" s="116" t="s">
        <v>91</v>
      </c>
      <c r="J5" s="117"/>
      <c r="K5" s="117"/>
      <c r="L5" s="118"/>
      <c r="M5" s="4"/>
      <c r="N5" s="114"/>
    </row>
    <row r="6" spans="2:17" ht="30" x14ac:dyDescent="0.25">
      <c r="B6" s="5"/>
      <c r="C6" s="2" t="s">
        <v>7</v>
      </c>
      <c r="D6" s="2" t="s">
        <v>92</v>
      </c>
      <c r="E6" s="2" t="s">
        <v>93</v>
      </c>
      <c r="F6" s="2" t="s">
        <v>94</v>
      </c>
      <c r="G6" s="2" t="s">
        <v>95</v>
      </c>
      <c r="H6" s="2" t="s">
        <v>96</v>
      </c>
      <c r="I6" s="2" t="s">
        <v>93</v>
      </c>
      <c r="J6" s="2" t="s">
        <v>97</v>
      </c>
      <c r="K6" s="2" t="s">
        <v>93</v>
      </c>
      <c r="L6" s="119" t="s">
        <v>97</v>
      </c>
      <c r="M6" s="120" t="s">
        <v>98</v>
      </c>
      <c r="N6" s="114"/>
    </row>
    <row r="7" spans="2:17" ht="18.399999999999999" customHeight="1" x14ac:dyDescent="0.25">
      <c r="B7" s="5"/>
      <c r="C7" s="121">
        <v>1</v>
      </c>
      <c r="D7" s="122" t="str">
        <f>IF(Stammdaten!X9="","",CONCATENATE(Stammdaten!X9,", ",Stammdaten!Z9))</f>
        <v>Im Dümpel, Stenkelfeld</v>
      </c>
      <c r="E7" s="357">
        <v>43126</v>
      </c>
      <c r="F7" s="123"/>
      <c r="G7" s="123" t="s">
        <v>99</v>
      </c>
      <c r="H7" s="124">
        <v>758.04</v>
      </c>
      <c r="I7" s="357"/>
      <c r="J7" s="124"/>
      <c r="K7" s="357"/>
      <c r="L7" s="125"/>
      <c r="M7" s="126">
        <f t="shared" ref="M7:M16" si="0">IF(D7="","",Q7)</f>
        <v>758.04</v>
      </c>
      <c r="N7" s="114"/>
      <c r="P7" s="127">
        <f t="shared" ref="P7:P16" si="1">IF(L7="",J7,L7)</f>
        <v>0</v>
      </c>
      <c r="Q7" s="127">
        <f t="shared" ref="Q7:Q16" si="2">IF(P7=0,H7,P7)</f>
        <v>758.04</v>
      </c>
    </row>
    <row r="8" spans="2:17" ht="18.399999999999999" customHeight="1" x14ac:dyDescent="0.25">
      <c r="B8" s="5"/>
      <c r="C8" s="121">
        <v>2</v>
      </c>
      <c r="D8" s="122" t="str">
        <f>IF(Stammdaten!X10="","",CONCATENATE(Stammdaten!X10,", ",Stammdaten!Z10))</f>
        <v/>
      </c>
      <c r="E8" s="357"/>
      <c r="F8" s="123"/>
      <c r="G8" s="123"/>
      <c r="H8" s="124"/>
      <c r="I8" s="357"/>
      <c r="J8" s="124"/>
      <c r="K8" s="357"/>
      <c r="L8" s="125"/>
      <c r="M8" s="126" t="str">
        <f t="shared" si="0"/>
        <v/>
      </c>
      <c r="N8" s="114"/>
      <c r="P8" s="127">
        <f t="shared" si="1"/>
        <v>0</v>
      </c>
      <c r="Q8" s="127">
        <f t="shared" si="2"/>
        <v>0</v>
      </c>
    </row>
    <row r="9" spans="2:17" ht="18.399999999999999" customHeight="1" x14ac:dyDescent="0.25">
      <c r="B9" s="30"/>
      <c r="C9" s="121">
        <v>3</v>
      </c>
      <c r="D9" s="122" t="str">
        <f>IF(Stammdaten!X11="","",CONCATENATE(Stammdaten!X11,", ",Stammdaten!Z11))</f>
        <v/>
      </c>
      <c r="E9" s="357"/>
      <c r="F9" s="123"/>
      <c r="G9" s="123"/>
      <c r="H9" s="124"/>
      <c r="I9" s="357"/>
      <c r="J9" s="124"/>
      <c r="K9" s="357"/>
      <c r="L9" s="125"/>
      <c r="M9" s="126" t="str">
        <f t="shared" si="0"/>
        <v/>
      </c>
      <c r="N9" s="128"/>
      <c r="P9" s="127">
        <f t="shared" si="1"/>
        <v>0</v>
      </c>
      <c r="Q9" s="127">
        <f t="shared" si="2"/>
        <v>0</v>
      </c>
    </row>
    <row r="10" spans="2:17" ht="18.399999999999999" customHeight="1" x14ac:dyDescent="0.25">
      <c r="B10" s="30"/>
      <c r="C10" s="121">
        <v>4</v>
      </c>
      <c r="D10" s="122" t="str">
        <f>IF(Stammdaten!X12="","",CONCATENATE(Stammdaten!X12,", ",Stammdaten!Z12))</f>
        <v/>
      </c>
      <c r="E10" s="357"/>
      <c r="F10" s="123"/>
      <c r="G10" s="123"/>
      <c r="H10" s="124"/>
      <c r="I10" s="357"/>
      <c r="J10" s="124"/>
      <c r="K10" s="357"/>
      <c r="L10" s="125"/>
      <c r="M10" s="126" t="str">
        <f t="shared" si="0"/>
        <v/>
      </c>
      <c r="N10" s="128"/>
      <c r="P10" s="127">
        <f t="shared" si="1"/>
        <v>0</v>
      </c>
      <c r="Q10" s="127">
        <f t="shared" si="2"/>
        <v>0</v>
      </c>
    </row>
    <row r="11" spans="2:17" ht="18.399999999999999" customHeight="1" x14ac:dyDescent="0.25">
      <c r="B11" s="30"/>
      <c r="C11" s="121">
        <v>5</v>
      </c>
      <c r="D11" s="122" t="str">
        <f>IF(Stammdaten!X13="","",CONCATENATE(Stammdaten!X13,", ",Stammdaten!Z13))</f>
        <v/>
      </c>
      <c r="E11" s="357"/>
      <c r="F11" s="123"/>
      <c r="G11" s="123"/>
      <c r="H11" s="124"/>
      <c r="I11" s="357"/>
      <c r="J11" s="124"/>
      <c r="K11" s="357"/>
      <c r="L11" s="125"/>
      <c r="M11" s="126" t="str">
        <f t="shared" si="0"/>
        <v/>
      </c>
      <c r="N11" s="128"/>
      <c r="P11" s="127">
        <f t="shared" si="1"/>
        <v>0</v>
      </c>
      <c r="Q11" s="127">
        <f t="shared" si="2"/>
        <v>0</v>
      </c>
    </row>
    <row r="12" spans="2:17" ht="18.399999999999999" customHeight="1" x14ac:dyDescent="0.25">
      <c r="B12" s="30"/>
      <c r="C12" s="121">
        <v>6</v>
      </c>
      <c r="D12" s="122" t="str">
        <f>IF(Stammdaten!X14="","",CONCATENATE(Stammdaten!X14,", ",Stammdaten!Z14))</f>
        <v/>
      </c>
      <c r="E12" s="357"/>
      <c r="F12" s="123"/>
      <c r="G12" s="123"/>
      <c r="H12" s="124"/>
      <c r="I12" s="357"/>
      <c r="J12" s="124"/>
      <c r="K12" s="357"/>
      <c r="L12" s="125"/>
      <c r="M12" s="126" t="str">
        <f t="shared" si="0"/>
        <v/>
      </c>
      <c r="N12" s="128"/>
      <c r="P12" s="127">
        <f t="shared" si="1"/>
        <v>0</v>
      </c>
      <c r="Q12" s="127">
        <f t="shared" si="2"/>
        <v>0</v>
      </c>
    </row>
    <row r="13" spans="2:17" ht="18.399999999999999" customHeight="1" x14ac:dyDescent="0.25">
      <c r="B13" s="30"/>
      <c r="C13" s="121">
        <v>7</v>
      </c>
      <c r="D13" s="122" t="str">
        <f>IF(Stammdaten!X15="","",CONCATENATE(Stammdaten!X15,", ",Stammdaten!Z15))</f>
        <v/>
      </c>
      <c r="E13" s="357"/>
      <c r="F13" s="123"/>
      <c r="G13" s="123"/>
      <c r="H13" s="124"/>
      <c r="I13" s="357"/>
      <c r="J13" s="124"/>
      <c r="K13" s="357"/>
      <c r="L13" s="125"/>
      <c r="M13" s="126" t="str">
        <f t="shared" si="0"/>
        <v/>
      </c>
      <c r="N13" s="128"/>
      <c r="P13" s="127">
        <f t="shared" si="1"/>
        <v>0</v>
      </c>
      <c r="Q13" s="127">
        <f t="shared" si="2"/>
        <v>0</v>
      </c>
    </row>
    <row r="14" spans="2:17" ht="18.399999999999999" customHeight="1" x14ac:dyDescent="0.25">
      <c r="B14" s="30"/>
      <c r="C14" s="121">
        <v>8</v>
      </c>
      <c r="D14" s="122" t="str">
        <f>IF(Stammdaten!X16="","",CONCATENATE(Stammdaten!X16,", ",Stammdaten!Z16))</f>
        <v/>
      </c>
      <c r="E14" s="357"/>
      <c r="F14" s="123"/>
      <c r="G14" s="123"/>
      <c r="H14" s="124"/>
      <c r="I14" s="357"/>
      <c r="J14" s="124"/>
      <c r="K14" s="357"/>
      <c r="L14" s="125"/>
      <c r="M14" s="126" t="str">
        <f t="shared" si="0"/>
        <v/>
      </c>
      <c r="N14" s="128"/>
      <c r="P14" s="127">
        <f t="shared" si="1"/>
        <v>0</v>
      </c>
      <c r="Q14" s="127">
        <f t="shared" si="2"/>
        <v>0</v>
      </c>
    </row>
    <row r="15" spans="2:17" ht="18.399999999999999" customHeight="1" x14ac:dyDescent="0.25">
      <c r="B15" s="30"/>
      <c r="C15" s="121">
        <v>9</v>
      </c>
      <c r="D15" s="122" t="str">
        <f>IF(Stammdaten!X17="","",CONCATENATE(Stammdaten!X17,", ",Stammdaten!Z17))</f>
        <v/>
      </c>
      <c r="E15" s="357"/>
      <c r="F15" s="123"/>
      <c r="G15" s="123"/>
      <c r="H15" s="124"/>
      <c r="I15" s="357"/>
      <c r="J15" s="124"/>
      <c r="K15" s="357"/>
      <c r="L15" s="125"/>
      <c r="M15" s="126" t="str">
        <f t="shared" si="0"/>
        <v/>
      </c>
      <c r="N15" s="128"/>
      <c r="P15" s="127">
        <f t="shared" si="1"/>
        <v>0</v>
      </c>
      <c r="Q15" s="127">
        <f t="shared" si="2"/>
        <v>0</v>
      </c>
    </row>
    <row r="16" spans="2:17" ht="18.399999999999999" customHeight="1" x14ac:dyDescent="0.25">
      <c r="B16" s="30"/>
      <c r="C16" s="121">
        <v>10</v>
      </c>
      <c r="D16" s="122" t="str">
        <f>IF(Stammdaten!X18="","",CONCATENATE(Stammdaten!X18,", ",Stammdaten!Z18))</f>
        <v/>
      </c>
      <c r="E16" s="357"/>
      <c r="F16" s="123"/>
      <c r="G16" s="123"/>
      <c r="H16" s="124"/>
      <c r="I16" s="357"/>
      <c r="J16" s="124"/>
      <c r="K16" s="357"/>
      <c r="L16" s="125"/>
      <c r="M16" s="126" t="str">
        <f t="shared" si="0"/>
        <v/>
      </c>
      <c r="N16" s="128"/>
      <c r="P16" s="127">
        <f t="shared" si="1"/>
        <v>0</v>
      </c>
      <c r="Q16" s="127">
        <f t="shared" si="2"/>
        <v>0</v>
      </c>
    </row>
    <row r="17" spans="2:14" ht="18.399999999999999" customHeight="1" x14ac:dyDescent="0.2">
      <c r="B17" s="129"/>
      <c r="C17" s="41"/>
      <c r="D17" s="130"/>
      <c r="E17" s="130"/>
      <c r="F17" s="130"/>
      <c r="G17" s="130"/>
      <c r="H17" s="130"/>
      <c r="I17" s="130"/>
      <c r="J17" s="130"/>
      <c r="K17" s="130"/>
      <c r="L17" s="130"/>
      <c r="M17" s="130"/>
      <c r="N17" s="131"/>
    </row>
  </sheetData>
  <sheetProtection algorithmName="SHA-512" hashValue="netHOCNbPlRGElkKS2K+3mXmjkeW+eFgCjV1ck+bM6MV4JrGXHNSQW38Ws1NccgDsBkQrH01tOAL1BzlqDhYhQ==" saltValue="RU6s7HluiDbN1UxTWe43xA==" spinCount="100000" sheet="1" objects="1" scenarios="1"/>
  <mergeCells count="1">
    <mergeCell ref="C3:G3"/>
  </mergeCells>
  <printOptions horizontalCentered="1"/>
  <pageMargins left="0" right="7.8472222222222193E-2" top="0.78749999999999998" bottom="0" header="0.51180555555555496" footer="0.51180555555555496"/>
  <pageSetup paperSize="0" scale="0" fitToHeight="0" orientation="portrait" usePrinterDefaults="0" useFirstPageNumber="1" horizontalDpi="0" verticalDpi="0" copie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BF17"/>
  <sheetViews>
    <sheetView showGridLines="0" showRowColHeaders="0" zoomScaleNormal="100" workbookViewId="0">
      <pane xSplit="4" ySplit="6" topLeftCell="E7" activePane="bottomRight" state="frozen"/>
      <selection pane="topRight" activeCell="E1" sqref="E1"/>
      <selection pane="bottomLeft" activeCell="A7" sqref="A7"/>
      <selection pane="bottomRight" activeCell="M27" sqref="M27"/>
    </sheetView>
  </sheetViews>
  <sheetFormatPr baseColWidth="10" defaultColWidth="9.140625" defaultRowHeight="12.75" x14ac:dyDescent="0.2"/>
  <cols>
    <col min="1" max="1" width="5.140625" customWidth="1"/>
    <col min="2" max="2" width="2.5703125"/>
    <col min="3" max="3" width="7"/>
    <col min="4" max="4" width="33.140625"/>
    <col min="5" max="5" width="11.7109375"/>
    <col min="6" max="6" width="11.5703125"/>
    <col min="7" max="7" width="0" hidden="1"/>
    <col min="8" max="8" width="9.7109375"/>
    <col min="9" max="9" width="9.5703125"/>
    <col min="10" max="10" width="9.7109375"/>
    <col min="11" max="12" width="10"/>
    <col min="13" max="14" width="9.85546875"/>
    <col min="15" max="15" width="11.42578125"/>
    <col min="16" max="21" width="10"/>
    <col min="22" max="22" width="10.28515625"/>
    <col min="23" max="23" width="11.28515625"/>
    <col min="24" max="32" width="10"/>
    <col min="33" max="33" width="10.5703125"/>
    <col min="34" max="36" width="10"/>
    <col min="37" max="37" width="10.28515625"/>
    <col min="38" max="38" width="2.5703125"/>
    <col min="39" max="58" width="0" hidden="1"/>
    <col min="59" max="1025" width="11.7109375"/>
  </cols>
  <sheetData>
    <row r="1" spans="2:58" ht="26.25" customHeight="1" x14ac:dyDescent="0.2"/>
    <row r="2" spans="2:58" x14ac:dyDescent="0.2">
      <c r="B2" s="108"/>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109"/>
      <c r="AL2" s="132"/>
    </row>
    <row r="3" spans="2:58" ht="20.25" x14ac:dyDescent="0.3">
      <c r="B3" s="5"/>
      <c r="C3" s="342" t="s">
        <v>100</v>
      </c>
      <c r="D3" s="342"/>
      <c r="E3" s="342"/>
      <c r="F3" s="342"/>
      <c r="G3" s="342"/>
      <c r="H3" s="111"/>
      <c r="I3" s="111"/>
      <c r="J3" s="113"/>
      <c r="K3" s="113"/>
      <c r="L3" s="112">
        <f>Stammdaten!M3</f>
        <v>2018</v>
      </c>
      <c r="M3" s="113"/>
      <c r="N3" s="112"/>
      <c r="O3" s="111"/>
      <c r="P3" s="111"/>
      <c r="Q3" s="111"/>
      <c r="R3" s="111"/>
      <c r="S3" s="111"/>
      <c r="T3" s="111"/>
      <c r="U3" s="111"/>
      <c r="V3" s="111"/>
      <c r="W3" s="113"/>
      <c r="X3" s="111"/>
      <c r="Y3" s="111"/>
      <c r="Z3" s="112">
        <f>Stammdaten!$M$3</f>
        <v>2018</v>
      </c>
      <c r="AA3" s="111"/>
      <c r="AB3" s="111"/>
      <c r="AC3" s="111"/>
      <c r="AD3" s="113"/>
      <c r="AE3" s="111"/>
      <c r="AF3" s="111"/>
      <c r="AG3" s="111"/>
      <c r="AH3" s="111"/>
      <c r="AI3" s="111"/>
      <c r="AJ3" s="112">
        <f>Stammdaten!$M$3</f>
        <v>2018</v>
      </c>
      <c r="AK3" s="111"/>
      <c r="AL3" s="133"/>
    </row>
    <row r="4" spans="2:58" ht="20.100000000000001" customHeight="1" x14ac:dyDescent="0.3">
      <c r="B4" s="5"/>
      <c r="C4" s="6"/>
      <c r="D4" s="115"/>
      <c r="E4" s="4"/>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133"/>
    </row>
    <row r="5" spans="2:58" ht="20.100000000000001" customHeight="1" x14ac:dyDescent="0.25">
      <c r="B5" s="5"/>
      <c r="C5" s="6"/>
      <c r="D5" s="6"/>
      <c r="E5" s="6"/>
      <c r="F5" s="6"/>
      <c r="G5" s="6"/>
      <c r="H5" s="6"/>
      <c r="I5" s="6"/>
      <c r="J5" s="6"/>
      <c r="K5" s="6"/>
      <c r="L5" s="6"/>
      <c r="M5" s="6"/>
      <c r="N5" s="6"/>
      <c r="O5" s="134" t="s">
        <v>101</v>
      </c>
      <c r="P5" s="117"/>
      <c r="Q5" s="117"/>
      <c r="R5" s="117"/>
      <c r="S5" s="117"/>
      <c r="T5" s="117"/>
      <c r="U5" s="117"/>
      <c r="V5" s="117"/>
      <c r="W5" s="117"/>
      <c r="X5" s="135"/>
      <c r="Y5" s="135"/>
      <c r="Z5" s="135"/>
      <c r="AA5" s="135"/>
      <c r="AB5" s="135"/>
      <c r="AC5" s="135"/>
      <c r="AD5" s="118"/>
      <c r="AE5" s="136"/>
      <c r="AF5" s="136"/>
      <c r="AG5" s="137" t="s">
        <v>102</v>
      </c>
      <c r="AH5" s="138">
        <f>Stammdaten!$M$3</f>
        <v>2018</v>
      </c>
      <c r="AI5" s="136"/>
      <c r="AJ5" s="136"/>
      <c r="AK5" s="139"/>
      <c r="AL5" s="133"/>
    </row>
    <row r="6" spans="2:58" ht="61.9" customHeight="1" x14ac:dyDescent="0.25">
      <c r="B6" s="5"/>
      <c r="C6" s="2" t="s">
        <v>7</v>
      </c>
      <c r="D6" s="2" t="s">
        <v>92</v>
      </c>
      <c r="E6" s="2" t="s">
        <v>93</v>
      </c>
      <c r="F6" s="2" t="s">
        <v>94</v>
      </c>
      <c r="G6" s="2" t="s">
        <v>95</v>
      </c>
      <c r="H6" s="2" t="s">
        <v>103</v>
      </c>
      <c r="I6" s="2" t="s">
        <v>104</v>
      </c>
      <c r="J6" s="2" t="s">
        <v>105</v>
      </c>
      <c r="K6" s="2" t="s">
        <v>106</v>
      </c>
      <c r="L6" s="2" t="s">
        <v>107</v>
      </c>
      <c r="M6" s="2" t="s">
        <v>108</v>
      </c>
      <c r="N6" s="2" t="s">
        <v>109</v>
      </c>
      <c r="O6" s="2" t="s">
        <v>93</v>
      </c>
      <c r="P6" s="2" t="s">
        <v>103</v>
      </c>
      <c r="Q6" s="2" t="s">
        <v>104</v>
      </c>
      <c r="R6" s="2" t="s">
        <v>105</v>
      </c>
      <c r="S6" s="2" t="s">
        <v>106</v>
      </c>
      <c r="T6" s="2" t="s">
        <v>107</v>
      </c>
      <c r="U6" s="2" t="s">
        <v>108</v>
      </c>
      <c r="V6" s="2" t="s">
        <v>109</v>
      </c>
      <c r="W6" s="2" t="s">
        <v>93</v>
      </c>
      <c r="X6" s="2" t="s">
        <v>103</v>
      </c>
      <c r="Y6" s="2" t="s">
        <v>104</v>
      </c>
      <c r="Z6" s="2" t="s">
        <v>105</v>
      </c>
      <c r="AA6" s="2" t="s">
        <v>106</v>
      </c>
      <c r="AB6" s="2" t="s">
        <v>107</v>
      </c>
      <c r="AC6" s="119" t="s">
        <v>108</v>
      </c>
      <c r="AD6" s="2" t="s">
        <v>109</v>
      </c>
      <c r="AE6" s="120" t="s">
        <v>103</v>
      </c>
      <c r="AF6" s="120" t="s">
        <v>104</v>
      </c>
      <c r="AG6" s="120" t="s">
        <v>105</v>
      </c>
      <c r="AH6" s="120" t="s">
        <v>106</v>
      </c>
      <c r="AI6" s="120" t="s">
        <v>107</v>
      </c>
      <c r="AJ6" s="120" t="s">
        <v>108</v>
      </c>
      <c r="AK6" s="120" t="s">
        <v>109</v>
      </c>
      <c r="AL6" s="133"/>
      <c r="AN6" s="43"/>
      <c r="AO6" s="43"/>
      <c r="AP6" s="43"/>
      <c r="AQ6" s="43"/>
      <c r="AR6" s="43"/>
      <c r="AS6" s="43"/>
      <c r="AT6" s="43"/>
      <c r="AU6" s="43"/>
      <c r="AV6" s="43"/>
      <c r="AW6" s="43"/>
      <c r="AX6" s="43"/>
      <c r="AY6" s="43"/>
      <c r="AZ6" s="43"/>
      <c r="BA6" s="43"/>
      <c r="BB6" s="43"/>
      <c r="BC6" s="43"/>
      <c r="BD6" s="43"/>
      <c r="BE6" s="43"/>
      <c r="BF6" s="43"/>
    </row>
    <row r="7" spans="2:58" ht="18.399999999999999" customHeight="1" x14ac:dyDescent="0.2">
      <c r="B7" s="5"/>
      <c r="C7" s="121">
        <v>1</v>
      </c>
      <c r="D7" s="122" t="str">
        <f>IF(Stammdaten!X9="","",CONCATENATE(Stammdaten!X9,", ",Stammdaten!Z9))</f>
        <v>Im Dümpel, Stenkelfeld</v>
      </c>
      <c r="E7" s="355">
        <v>43314</v>
      </c>
      <c r="F7" s="141"/>
      <c r="G7" s="123"/>
      <c r="H7" s="142"/>
      <c r="I7" s="142">
        <v>49.2</v>
      </c>
      <c r="J7" s="142"/>
      <c r="K7" s="142">
        <v>163.19999999999999</v>
      </c>
      <c r="L7" s="142">
        <v>81.599999999999994</v>
      </c>
      <c r="M7" s="142"/>
      <c r="N7" s="142">
        <v>441.6</v>
      </c>
      <c r="O7" s="355"/>
      <c r="P7" s="143"/>
      <c r="Q7" s="143"/>
      <c r="R7" s="143"/>
      <c r="S7" s="143"/>
      <c r="T7" s="143"/>
      <c r="U7" s="142"/>
      <c r="V7" s="142"/>
      <c r="W7" s="355"/>
      <c r="X7" s="142"/>
      <c r="Y7" s="142"/>
      <c r="Z7" s="142"/>
      <c r="AA7" s="142"/>
      <c r="AB7" s="142"/>
      <c r="AC7" s="144"/>
      <c r="AD7" s="144"/>
      <c r="AE7" s="145">
        <f t="shared" ref="AE7:AE16" si="0">IF(D7="","",AU7)</f>
        <v>0</v>
      </c>
      <c r="AF7" s="145">
        <f t="shared" ref="AF7:AF16" si="1">IF(D7="","",AV7)</f>
        <v>49.2</v>
      </c>
      <c r="AG7" s="145">
        <f t="shared" ref="AG7:AG16" si="2">IF(D7="","",AW7)</f>
        <v>0</v>
      </c>
      <c r="AH7" s="145">
        <f t="shared" ref="AH7:AH16" si="3">IF(D7="","",AX7)</f>
        <v>163.19999999999999</v>
      </c>
      <c r="AI7" s="145">
        <f t="shared" ref="AI7:AI16" si="4">IF(D7="","",AY7)</f>
        <v>81.599999999999994</v>
      </c>
      <c r="AJ7" s="145">
        <f t="shared" ref="AJ7:AJ16" si="5">IF(D7="","",AZ7)</f>
        <v>0</v>
      </c>
      <c r="AK7" s="145">
        <f t="shared" ref="AK7:AK16" si="6">IF(D7="","",BD7)</f>
        <v>441.6</v>
      </c>
      <c r="AL7" s="133"/>
      <c r="AN7" s="43">
        <f t="shared" ref="AN7:AN16" si="7">IF(X7="",P7,X7)</f>
        <v>0</v>
      </c>
      <c r="AO7" s="43">
        <f t="shared" ref="AO7:AO16" si="8">IF(Y7="",Q7,Y7)</f>
        <v>0</v>
      </c>
      <c r="AP7" s="43">
        <f t="shared" ref="AP7:AP16" si="9">IF(Z7="",R7,Z7)</f>
        <v>0</v>
      </c>
      <c r="AQ7" s="43">
        <f t="shared" ref="AQ7:AQ16" si="10">IF(AA7="",S7,AA7)</f>
        <v>0</v>
      </c>
      <c r="AR7" s="43">
        <f t="shared" ref="AR7:AR16" si="11">IF(AB7="",T7,AB7)</f>
        <v>0</v>
      </c>
      <c r="AS7" s="43">
        <f t="shared" ref="AS7:AS16" si="12">IF(AC7="",U7,AC7)</f>
        <v>0</v>
      </c>
      <c r="AT7" s="43"/>
      <c r="AU7" s="43">
        <f t="shared" ref="AU7:AU16" si="13">IF(AN7=0,H7,AN7)</f>
        <v>0</v>
      </c>
      <c r="AV7" s="43">
        <f t="shared" ref="AV7:AV16" si="14">IF(AO7=0,I7,AO7)</f>
        <v>49.2</v>
      </c>
      <c r="AW7" s="43">
        <f t="shared" ref="AW7:AW16" si="15">IF(AP7=0,J7,AP7)</f>
        <v>0</v>
      </c>
      <c r="AX7" s="43">
        <f t="shared" ref="AX7:AX16" si="16">IF(AQ7=0,K7,AQ7)</f>
        <v>163.19999999999999</v>
      </c>
      <c r="AY7" s="43">
        <f t="shared" ref="AY7:AY16" si="17">IF(AR7=0,L7,AR7)</f>
        <v>81.599999999999994</v>
      </c>
      <c r="AZ7" s="43">
        <f t="shared" ref="AZ7:AZ16" si="18">IF(AS7=0,M7,AS7)</f>
        <v>0</v>
      </c>
      <c r="BA7" s="43"/>
      <c r="BB7" s="43"/>
      <c r="BC7" s="43">
        <f t="shared" ref="BC7:BC16" si="19">IF(AD7="",V7,AD7)</f>
        <v>0</v>
      </c>
      <c r="BD7" s="43">
        <f t="shared" ref="BD7:BD16" si="20">IF(BC7=0,N7,BC7)</f>
        <v>441.6</v>
      </c>
      <c r="BE7" s="43"/>
      <c r="BF7" s="43"/>
    </row>
    <row r="8" spans="2:58" ht="18.399999999999999" customHeight="1" x14ac:dyDescent="0.2">
      <c r="B8" s="5"/>
      <c r="C8" s="121">
        <v>2</v>
      </c>
      <c r="D8" s="122" t="str">
        <f>IF(Stammdaten!X10="","",CONCATENATE(Stammdaten!X10,", ",Stammdaten!Z10))</f>
        <v/>
      </c>
      <c r="E8" s="355"/>
      <c r="F8" s="141"/>
      <c r="G8" s="123"/>
      <c r="H8" s="142"/>
      <c r="I8" s="142"/>
      <c r="J8" s="142"/>
      <c r="K8" s="142"/>
      <c r="L8" s="142"/>
      <c r="M8" s="142"/>
      <c r="N8" s="142"/>
      <c r="O8" s="355"/>
      <c r="P8" s="142"/>
      <c r="Q8" s="142"/>
      <c r="R8" s="142"/>
      <c r="S8" s="142"/>
      <c r="T8" s="142"/>
      <c r="U8" s="142"/>
      <c r="V8" s="142"/>
      <c r="W8" s="355"/>
      <c r="X8" s="142"/>
      <c r="Y8" s="142"/>
      <c r="Z8" s="142"/>
      <c r="AA8" s="142"/>
      <c r="AB8" s="142"/>
      <c r="AC8" s="144"/>
      <c r="AD8" s="144"/>
      <c r="AE8" s="145" t="str">
        <f t="shared" si="0"/>
        <v/>
      </c>
      <c r="AF8" s="145" t="str">
        <f t="shared" si="1"/>
        <v/>
      </c>
      <c r="AG8" s="145" t="str">
        <f t="shared" si="2"/>
        <v/>
      </c>
      <c r="AH8" s="145" t="str">
        <f t="shared" si="3"/>
        <v/>
      </c>
      <c r="AI8" s="145" t="str">
        <f t="shared" si="4"/>
        <v/>
      </c>
      <c r="AJ8" s="145" t="str">
        <f t="shared" si="5"/>
        <v/>
      </c>
      <c r="AK8" s="145" t="str">
        <f t="shared" si="6"/>
        <v/>
      </c>
      <c r="AL8" s="133"/>
      <c r="AN8" s="43">
        <f t="shared" si="7"/>
        <v>0</v>
      </c>
      <c r="AO8" s="43">
        <f t="shared" si="8"/>
        <v>0</v>
      </c>
      <c r="AP8" s="43">
        <f t="shared" si="9"/>
        <v>0</v>
      </c>
      <c r="AQ8" s="43">
        <f t="shared" si="10"/>
        <v>0</v>
      </c>
      <c r="AR8" s="43">
        <f t="shared" si="11"/>
        <v>0</v>
      </c>
      <c r="AS8" s="43">
        <f t="shared" si="12"/>
        <v>0</v>
      </c>
      <c r="AT8" s="43"/>
      <c r="AU8" s="43">
        <f t="shared" si="13"/>
        <v>0</v>
      </c>
      <c r="AV8" s="43">
        <f t="shared" si="14"/>
        <v>0</v>
      </c>
      <c r="AW8" s="43">
        <f t="shared" si="15"/>
        <v>0</v>
      </c>
      <c r="AX8" s="43">
        <f t="shared" si="16"/>
        <v>0</v>
      </c>
      <c r="AY8" s="43">
        <f t="shared" si="17"/>
        <v>0</v>
      </c>
      <c r="AZ8" s="43">
        <f t="shared" si="18"/>
        <v>0</v>
      </c>
      <c r="BA8" s="43"/>
      <c r="BB8" s="43"/>
      <c r="BC8" s="43">
        <f t="shared" si="19"/>
        <v>0</v>
      </c>
      <c r="BD8" s="43">
        <f t="shared" si="20"/>
        <v>0</v>
      </c>
      <c r="BE8" s="43"/>
      <c r="BF8" s="43"/>
    </row>
    <row r="9" spans="2:58" ht="18.399999999999999" customHeight="1" x14ac:dyDescent="0.2">
      <c r="B9" s="30"/>
      <c r="C9" s="121">
        <v>3</v>
      </c>
      <c r="D9" s="122" t="str">
        <f>IF(Stammdaten!X11="","",CONCATENATE(Stammdaten!X11,", ",Stammdaten!Z11))</f>
        <v/>
      </c>
      <c r="E9" s="355"/>
      <c r="F9" s="141"/>
      <c r="G9" s="123"/>
      <c r="H9" s="142"/>
      <c r="I9" s="142"/>
      <c r="J9" s="142"/>
      <c r="K9" s="142"/>
      <c r="L9" s="142"/>
      <c r="M9" s="142"/>
      <c r="N9" s="142"/>
      <c r="O9" s="355"/>
      <c r="P9" s="142"/>
      <c r="Q9" s="142"/>
      <c r="R9" s="142"/>
      <c r="S9" s="142"/>
      <c r="T9" s="142"/>
      <c r="U9" s="142"/>
      <c r="V9" s="142"/>
      <c r="W9" s="355"/>
      <c r="X9" s="142"/>
      <c r="Y9" s="142"/>
      <c r="Z9" s="142"/>
      <c r="AA9" s="142"/>
      <c r="AB9" s="142"/>
      <c r="AC9" s="144"/>
      <c r="AD9" s="144"/>
      <c r="AE9" s="145" t="str">
        <f t="shared" si="0"/>
        <v/>
      </c>
      <c r="AF9" s="145" t="str">
        <f t="shared" si="1"/>
        <v/>
      </c>
      <c r="AG9" s="145" t="str">
        <f t="shared" si="2"/>
        <v/>
      </c>
      <c r="AH9" s="145" t="str">
        <f t="shared" si="3"/>
        <v/>
      </c>
      <c r="AI9" s="145" t="str">
        <f t="shared" si="4"/>
        <v/>
      </c>
      <c r="AJ9" s="145" t="str">
        <f t="shared" si="5"/>
        <v/>
      </c>
      <c r="AK9" s="145" t="str">
        <f t="shared" si="6"/>
        <v/>
      </c>
      <c r="AL9" s="146"/>
      <c r="AN9" s="43">
        <f t="shared" si="7"/>
        <v>0</v>
      </c>
      <c r="AO9" s="43">
        <f t="shared" si="8"/>
        <v>0</v>
      </c>
      <c r="AP9" s="43">
        <f t="shared" si="9"/>
        <v>0</v>
      </c>
      <c r="AQ9" s="43">
        <f t="shared" si="10"/>
        <v>0</v>
      </c>
      <c r="AR9" s="43">
        <f t="shared" si="11"/>
        <v>0</v>
      </c>
      <c r="AS9" s="43">
        <f t="shared" si="12"/>
        <v>0</v>
      </c>
      <c r="AT9" s="43"/>
      <c r="AU9" s="43">
        <f t="shared" si="13"/>
        <v>0</v>
      </c>
      <c r="AV9" s="43">
        <f t="shared" si="14"/>
        <v>0</v>
      </c>
      <c r="AW9" s="43">
        <f t="shared" si="15"/>
        <v>0</v>
      </c>
      <c r="AX9" s="43">
        <f t="shared" si="16"/>
        <v>0</v>
      </c>
      <c r="AY9" s="43">
        <f t="shared" si="17"/>
        <v>0</v>
      </c>
      <c r="AZ9" s="43">
        <f t="shared" si="18"/>
        <v>0</v>
      </c>
      <c r="BA9" s="43"/>
      <c r="BB9" s="43"/>
      <c r="BC9" s="43">
        <f t="shared" si="19"/>
        <v>0</v>
      </c>
      <c r="BD9" s="43">
        <f t="shared" si="20"/>
        <v>0</v>
      </c>
      <c r="BE9" s="43"/>
      <c r="BF9" s="43"/>
    </row>
    <row r="10" spans="2:58" ht="18.399999999999999" customHeight="1" x14ac:dyDescent="0.2">
      <c r="B10" s="30"/>
      <c r="C10" s="121">
        <v>4</v>
      </c>
      <c r="D10" s="122" t="str">
        <f>IF(Stammdaten!X12="","",CONCATENATE(Stammdaten!X12,", ",Stammdaten!Z12))</f>
        <v/>
      </c>
      <c r="E10" s="355"/>
      <c r="F10" s="141"/>
      <c r="G10" s="123"/>
      <c r="H10" s="142"/>
      <c r="I10" s="142"/>
      <c r="J10" s="142"/>
      <c r="K10" s="142"/>
      <c r="L10" s="142"/>
      <c r="M10" s="142"/>
      <c r="N10" s="142"/>
      <c r="O10" s="355"/>
      <c r="P10" s="142"/>
      <c r="Q10" s="142"/>
      <c r="R10" s="142"/>
      <c r="S10" s="142"/>
      <c r="T10" s="142"/>
      <c r="U10" s="142"/>
      <c r="V10" s="142"/>
      <c r="W10" s="355"/>
      <c r="X10" s="142"/>
      <c r="Y10" s="142"/>
      <c r="Z10" s="142"/>
      <c r="AA10" s="142"/>
      <c r="AB10" s="142"/>
      <c r="AC10" s="144"/>
      <c r="AD10" s="144"/>
      <c r="AE10" s="145" t="str">
        <f t="shared" si="0"/>
        <v/>
      </c>
      <c r="AF10" s="145" t="str">
        <f t="shared" si="1"/>
        <v/>
      </c>
      <c r="AG10" s="145" t="str">
        <f t="shared" si="2"/>
        <v/>
      </c>
      <c r="AH10" s="145" t="str">
        <f t="shared" si="3"/>
        <v/>
      </c>
      <c r="AI10" s="145" t="str">
        <f t="shared" si="4"/>
        <v/>
      </c>
      <c r="AJ10" s="145" t="str">
        <f t="shared" si="5"/>
        <v/>
      </c>
      <c r="AK10" s="145" t="str">
        <f t="shared" si="6"/>
        <v/>
      </c>
      <c r="AL10" s="146"/>
      <c r="AN10" s="43">
        <f t="shared" si="7"/>
        <v>0</v>
      </c>
      <c r="AO10" s="43">
        <f t="shared" si="8"/>
        <v>0</v>
      </c>
      <c r="AP10" s="43">
        <f t="shared" si="9"/>
        <v>0</v>
      </c>
      <c r="AQ10" s="43">
        <f t="shared" si="10"/>
        <v>0</v>
      </c>
      <c r="AR10" s="43">
        <f t="shared" si="11"/>
        <v>0</v>
      </c>
      <c r="AS10" s="43">
        <f t="shared" si="12"/>
        <v>0</v>
      </c>
      <c r="AT10" s="43"/>
      <c r="AU10" s="43">
        <f t="shared" si="13"/>
        <v>0</v>
      </c>
      <c r="AV10" s="43">
        <f t="shared" si="14"/>
        <v>0</v>
      </c>
      <c r="AW10" s="43">
        <f t="shared" si="15"/>
        <v>0</v>
      </c>
      <c r="AX10" s="43">
        <f t="shared" si="16"/>
        <v>0</v>
      </c>
      <c r="AY10" s="43">
        <f t="shared" si="17"/>
        <v>0</v>
      </c>
      <c r="AZ10" s="43">
        <f t="shared" si="18"/>
        <v>0</v>
      </c>
      <c r="BA10" s="43"/>
      <c r="BB10" s="43"/>
      <c r="BC10" s="43">
        <f t="shared" si="19"/>
        <v>0</v>
      </c>
      <c r="BD10" s="43">
        <f t="shared" si="20"/>
        <v>0</v>
      </c>
      <c r="BE10" s="43"/>
      <c r="BF10" s="43"/>
    </row>
    <row r="11" spans="2:58" ht="18.399999999999999" customHeight="1" x14ac:dyDescent="0.2">
      <c r="B11" s="30"/>
      <c r="C11" s="121">
        <v>5</v>
      </c>
      <c r="D11" s="122" t="str">
        <f>IF(Stammdaten!X13="","",CONCATENATE(Stammdaten!X13,", ",Stammdaten!Z13))</f>
        <v/>
      </c>
      <c r="E11" s="355"/>
      <c r="F11" s="141"/>
      <c r="G11" s="123"/>
      <c r="H11" s="142"/>
      <c r="I11" s="142"/>
      <c r="J11" s="142"/>
      <c r="K11" s="142"/>
      <c r="L11" s="142"/>
      <c r="M11" s="142"/>
      <c r="N11" s="142"/>
      <c r="O11" s="355"/>
      <c r="P11" s="142"/>
      <c r="Q11" s="142"/>
      <c r="R11" s="142"/>
      <c r="S11" s="142"/>
      <c r="T11" s="142"/>
      <c r="U11" s="142"/>
      <c r="V11" s="142"/>
      <c r="W11" s="355"/>
      <c r="X11" s="142"/>
      <c r="Y11" s="142"/>
      <c r="Z11" s="142"/>
      <c r="AA11" s="142"/>
      <c r="AB11" s="142"/>
      <c r="AC11" s="144"/>
      <c r="AD11" s="144"/>
      <c r="AE11" s="145" t="str">
        <f t="shared" si="0"/>
        <v/>
      </c>
      <c r="AF11" s="145" t="str">
        <f t="shared" si="1"/>
        <v/>
      </c>
      <c r="AG11" s="145" t="str">
        <f t="shared" si="2"/>
        <v/>
      </c>
      <c r="AH11" s="145" t="str">
        <f t="shared" si="3"/>
        <v/>
      </c>
      <c r="AI11" s="145" t="str">
        <f t="shared" si="4"/>
        <v/>
      </c>
      <c r="AJ11" s="145" t="str">
        <f t="shared" si="5"/>
        <v/>
      </c>
      <c r="AK11" s="145" t="str">
        <f t="shared" si="6"/>
        <v/>
      </c>
      <c r="AL11" s="146"/>
      <c r="AN11" s="43">
        <f t="shared" si="7"/>
        <v>0</v>
      </c>
      <c r="AO11" s="43">
        <f t="shared" si="8"/>
        <v>0</v>
      </c>
      <c r="AP11" s="43">
        <f t="shared" si="9"/>
        <v>0</v>
      </c>
      <c r="AQ11" s="43">
        <f t="shared" si="10"/>
        <v>0</v>
      </c>
      <c r="AR11" s="43">
        <f t="shared" si="11"/>
        <v>0</v>
      </c>
      <c r="AS11" s="43">
        <f t="shared" si="12"/>
        <v>0</v>
      </c>
      <c r="AT11" s="43"/>
      <c r="AU11" s="43">
        <f t="shared" si="13"/>
        <v>0</v>
      </c>
      <c r="AV11" s="43">
        <f t="shared" si="14"/>
        <v>0</v>
      </c>
      <c r="AW11" s="43">
        <f t="shared" si="15"/>
        <v>0</v>
      </c>
      <c r="AX11" s="43">
        <f t="shared" si="16"/>
        <v>0</v>
      </c>
      <c r="AY11" s="43">
        <f t="shared" si="17"/>
        <v>0</v>
      </c>
      <c r="AZ11" s="43">
        <f t="shared" si="18"/>
        <v>0</v>
      </c>
      <c r="BA11" s="43"/>
      <c r="BB11" s="43"/>
      <c r="BC11" s="43">
        <f t="shared" si="19"/>
        <v>0</v>
      </c>
      <c r="BD11" s="43">
        <f t="shared" si="20"/>
        <v>0</v>
      </c>
      <c r="BE11" s="43"/>
      <c r="BF11" s="43"/>
    </row>
    <row r="12" spans="2:58" ht="18.399999999999999" customHeight="1" x14ac:dyDescent="0.2">
      <c r="B12" s="30"/>
      <c r="C12" s="121">
        <v>6</v>
      </c>
      <c r="D12" s="122" t="str">
        <f>IF(Stammdaten!X14="","",CONCATENATE(Stammdaten!X14,", ",Stammdaten!Z14))</f>
        <v/>
      </c>
      <c r="E12" s="355"/>
      <c r="F12" s="141"/>
      <c r="G12" s="123"/>
      <c r="H12" s="142"/>
      <c r="I12" s="142"/>
      <c r="J12" s="142"/>
      <c r="K12" s="142"/>
      <c r="L12" s="142"/>
      <c r="M12" s="142"/>
      <c r="N12" s="142"/>
      <c r="O12" s="355"/>
      <c r="P12" s="142"/>
      <c r="Q12" s="142"/>
      <c r="R12" s="142"/>
      <c r="S12" s="142"/>
      <c r="T12" s="142"/>
      <c r="U12" s="142"/>
      <c r="V12" s="142"/>
      <c r="W12" s="355"/>
      <c r="X12" s="142"/>
      <c r="Y12" s="142"/>
      <c r="Z12" s="142"/>
      <c r="AA12" s="142"/>
      <c r="AB12" s="142"/>
      <c r="AC12" s="144"/>
      <c r="AD12" s="144"/>
      <c r="AE12" s="145" t="str">
        <f t="shared" si="0"/>
        <v/>
      </c>
      <c r="AF12" s="145" t="str">
        <f t="shared" si="1"/>
        <v/>
      </c>
      <c r="AG12" s="145" t="str">
        <f t="shared" si="2"/>
        <v/>
      </c>
      <c r="AH12" s="145" t="str">
        <f t="shared" si="3"/>
        <v/>
      </c>
      <c r="AI12" s="145" t="str">
        <f t="shared" si="4"/>
        <v/>
      </c>
      <c r="AJ12" s="145" t="str">
        <f t="shared" si="5"/>
        <v/>
      </c>
      <c r="AK12" s="145" t="str">
        <f t="shared" si="6"/>
        <v/>
      </c>
      <c r="AL12" s="146"/>
      <c r="AN12" s="43">
        <f t="shared" si="7"/>
        <v>0</v>
      </c>
      <c r="AO12" s="43">
        <f t="shared" si="8"/>
        <v>0</v>
      </c>
      <c r="AP12" s="43">
        <f t="shared" si="9"/>
        <v>0</v>
      </c>
      <c r="AQ12" s="43">
        <f t="shared" si="10"/>
        <v>0</v>
      </c>
      <c r="AR12" s="43">
        <f t="shared" si="11"/>
        <v>0</v>
      </c>
      <c r="AS12" s="43">
        <f t="shared" si="12"/>
        <v>0</v>
      </c>
      <c r="AT12" s="43"/>
      <c r="AU12" s="43">
        <f t="shared" si="13"/>
        <v>0</v>
      </c>
      <c r="AV12" s="43">
        <f t="shared" si="14"/>
        <v>0</v>
      </c>
      <c r="AW12" s="43">
        <f t="shared" si="15"/>
        <v>0</v>
      </c>
      <c r="AX12" s="43">
        <f t="shared" si="16"/>
        <v>0</v>
      </c>
      <c r="AY12" s="43">
        <f t="shared" si="17"/>
        <v>0</v>
      </c>
      <c r="AZ12" s="43">
        <f t="shared" si="18"/>
        <v>0</v>
      </c>
      <c r="BA12" s="43"/>
      <c r="BB12" s="43"/>
      <c r="BC12" s="43">
        <f t="shared" si="19"/>
        <v>0</v>
      </c>
      <c r="BD12" s="43">
        <f t="shared" si="20"/>
        <v>0</v>
      </c>
      <c r="BE12" s="43"/>
      <c r="BF12" s="43"/>
    </row>
    <row r="13" spans="2:58" ht="18.399999999999999" customHeight="1" x14ac:dyDescent="0.2">
      <c r="B13" s="30"/>
      <c r="C13" s="121">
        <v>7</v>
      </c>
      <c r="D13" s="122" t="str">
        <f>IF(Stammdaten!X15="","",CONCATENATE(Stammdaten!X15,", ",Stammdaten!Z15))</f>
        <v/>
      </c>
      <c r="E13" s="355"/>
      <c r="F13" s="141"/>
      <c r="G13" s="123"/>
      <c r="H13" s="142"/>
      <c r="I13" s="142"/>
      <c r="J13" s="142"/>
      <c r="K13" s="142"/>
      <c r="L13" s="142"/>
      <c r="M13" s="142"/>
      <c r="N13" s="142"/>
      <c r="O13" s="355"/>
      <c r="P13" s="142"/>
      <c r="Q13" s="142"/>
      <c r="R13" s="142"/>
      <c r="S13" s="142"/>
      <c r="T13" s="142"/>
      <c r="U13" s="142"/>
      <c r="V13" s="142"/>
      <c r="W13" s="355"/>
      <c r="X13" s="142"/>
      <c r="Y13" s="142"/>
      <c r="Z13" s="142"/>
      <c r="AA13" s="142"/>
      <c r="AB13" s="142"/>
      <c r="AC13" s="144"/>
      <c r="AD13" s="144"/>
      <c r="AE13" s="145" t="str">
        <f t="shared" si="0"/>
        <v/>
      </c>
      <c r="AF13" s="145" t="str">
        <f t="shared" si="1"/>
        <v/>
      </c>
      <c r="AG13" s="145" t="str">
        <f t="shared" si="2"/>
        <v/>
      </c>
      <c r="AH13" s="145" t="str">
        <f t="shared" si="3"/>
        <v/>
      </c>
      <c r="AI13" s="145" t="str">
        <f t="shared" si="4"/>
        <v/>
      </c>
      <c r="AJ13" s="145" t="str">
        <f t="shared" si="5"/>
        <v/>
      </c>
      <c r="AK13" s="145" t="str">
        <f t="shared" si="6"/>
        <v/>
      </c>
      <c r="AL13" s="146"/>
      <c r="AN13" s="43">
        <f t="shared" si="7"/>
        <v>0</v>
      </c>
      <c r="AO13" s="43">
        <f t="shared" si="8"/>
        <v>0</v>
      </c>
      <c r="AP13" s="43">
        <f t="shared" si="9"/>
        <v>0</v>
      </c>
      <c r="AQ13" s="43">
        <f t="shared" si="10"/>
        <v>0</v>
      </c>
      <c r="AR13" s="43">
        <f t="shared" si="11"/>
        <v>0</v>
      </c>
      <c r="AS13" s="43">
        <f t="shared" si="12"/>
        <v>0</v>
      </c>
      <c r="AT13" s="43"/>
      <c r="AU13" s="43">
        <f t="shared" si="13"/>
        <v>0</v>
      </c>
      <c r="AV13" s="43">
        <f t="shared" si="14"/>
        <v>0</v>
      </c>
      <c r="AW13" s="43">
        <f t="shared" si="15"/>
        <v>0</v>
      </c>
      <c r="AX13" s="43">
        <f t="shared" si="16"/>
        <v>0</v>
      </c>
      <c r="AY13" s="43">
        <f t="shared" si="17"/>
        <v>0</v>
      </c>
      <c r="AZ13" s="43">
        <f t="shared" si="18"/>
        <v>0</v>
      </c>
      <c r="BA13" s="43"/>
      <c r="BB13" s="43"/>
      <c r="BC13" s="43">
        <f t="shared" si="19"/>
        <v>0</v>
      </c>
      <c r="BD13" s="43">
        <f t="shared" si="20"/>
        <v>0</v>
      </c>
      <c r="BE13" s="43"/>
      <c r="BF13" s="43"/>
    </row>
    <row r="14" spans="2:58" ht="18.399999999999999" customHeight="1" x14ac:dyDescent="0.2">
      <c r="B14" s="30"/>
      <c r="C14" s="121">
        <v>8</v>
      </c>
      <c r="D14" s="122" t="str">
        <f>IF(Stammdaten!X16="","",CONCATENATE(Stammdaten!X16,", ",Stammdaten!Z16))</f>
        <v/>
      </c>
      <c r="E14" s="355"/>
      <c r="F14" s="141"/>
      <c r="G14" s="123"/>
      <c r="H14" s="142"/>
      <c r="I14" s="142"/>
      <c r="J14" s="142"/>
      <c r="K14" s="142"/>
      <c r="L14" s="142"/>
      <c r="M14" s="142"/>
      <c r="N14" s="142"/>
      <c r="O14" s="355"/>
      <c r="P14" s="142"/>
      <c r="Q14" s="142"/>
      <c r="R14" s="142"/>
      <c r="S14" s="142"/>
      <c r="T14" s="142"/>
      <c r="U14" s="142"/>
      <c r="V14" s="142"/>
      <c r="W14" s="355"/>
      <c r="X14" s="142"/>
      <c r="Y14" s="142"/>
      <c r="Z14" s="142"/>
      <c r="AA14" s="142"/>
      <c r="AB14" s="142"/>
      <c r="AC14" s="144"/>
      <c r="AD14" s="144"/>
      <c r="AE14" s="145" t="str">
        <f t="shared" si="0"/>
        <v/>
      </c>
      <c r="AF14" s="145" t="str">
        <f t="shared" si="1"/>
        <v/>
      </c>
      <c r="AG14" s="145" t="str">
        <f t="shared" si="2"/>
        <v/>
      </c>
      <c r="AH14" s="145" t="str">
        <f t="shared" si="3"/>
        <v/>
      </c>
      <c r="AI14" s="145" t="str">
        <f t="shared" si="4"/>
        <v/>
      </c>
      <c r="AJ14" s="145" t="str">
        <f t="shared" si="5"/>
        <v/>
      </c>
      <c r="AK14" s="145" t="str">
        <f t="shared" si="6"/>
        <v/>
      </c>
      <c r="AL14" s="146"/>
      <c r="AN14" s="43">
        <f t="shared" si="7"/>
        <v>0</v>
      </c>
      <c r="AO14" s="43">
        <f t="shared" si="8"/>
        <v>0</v>
      </c>
      <c r="AP14" s="43">
        <f t="shared" si="9"/>
        <v>0</v>
      </c>
      <c r="AQ14" s="43">
        <f t="shared" si="10"/>
        <v>0</v>
      </c>
      <c r="AR14" s="43">
        <f t="shared" si="11"/>
        <v>0</v>
      </c>
      <c r="AS14" s="43">
        <f t="shared" si="12"/>
        <v>0</v>
      </c>
      <c r="AT14" s="43"/>
      <c r="AU14" s="43">
        <f t="shared" si="13"/>
        <v>0</v>
      </c>
      <c r="AV14" s="43">
        <f t="shared" si="14"/>
        <v>0</v>
      </c>
      <c r="AW14" s="43">
        <f t="shared" si="15"/>
        <v>0</v>
      </c>
      <c r="AX14" s="43">
        <f t="shared" si="16"/>
        <v>0</v>
      </c>
      <c r="AY14" s="43">
        <f t="shared" si="17"/>
        <v>0</v>
      </c>
      <c r="AZ14" s="43">
        <f t="shared" si="18"/>
        <v>0</v>
      </c>
      <c r="BA14" s="43"/>
      <c r="BB14" s="43"/>
      <c r="BC14" s="43">
        <f t="shared" si="19"/>
        <v>0</v>
      </c>
      <c r="BD14" s="43">
        <f t="shared" si="20"/>
        <v>0</v>
      </c>
      <c r="BE14" s="43"/>
      <c r="BF14" s="43"/>
    </row>
    <row r="15" spans="2:58" ht="18.399999999999999" customHeight="1" x14ac:dyDescent="0.2">
      <c r="B15" s="30"/>
      <c r="C15" s="121">
        <v>9</v>
      </c>
      <c r="D15" s="122" t="str">
        <f>IF(Stammdaten!X17="","",CONCATENATE(Stammdaten!X17,", ",Stammdaten!Z17))</f>
        <v/>
      </c>
      <c r="E15" s="355"/>
      <c r="F15" s="141"/>
      <c r="G15" s="123"/>
      <c r="H15" s="142"/>
      <c r="I15" s="142"/>
      <c r="J15" s="142"/>
      <c r="K15" s="142"/>
      <c r="L15" s="142"/>
      <c r="M15" s="142"/>
      <c r="N15" s="142"/>
      <c r="O15" s="355"/>
      <c r="P15" s="142"/>
      <c r="Q15" s="142"/>
      <c r="R15" s="142"/>
      <c r="S15" s="142"/>
      <c r="T15" s="142"/>
      <c r="U15" s="142"/>
      <c r="V15" s="142"/>
      <c r="W15" s="355"/>
      <c r="X15" s="142"/>
      <c r="Y15" s="142"/>
      <c r="Z15" s="142"/>
      <c r="AA15" s="142"/>
      <c r="AB15" s="142"/>
      <c r="AC15" s="144"/>
      <c r="AD15" s="144"/>
      <c r="AE15" s="145" t="str">
        <f t="shared" si="0"/>
        <v/>
      </c>
      <c r="AF15" s="145" t="str">
        <f t="shared" si="1"/>
        <v/>
      </c>
      <c r="AG15" s="145" t="str">
        <f t="shared" si="2"/>
        <v/>
      </c>
      <c r="AH15" s="145" t="str">
        <f t="shared" si="3"/>
        <v/>
      </c>
      <c r="AI15" s="145" t="str">
        <f t="shared" si="4"/>
        <v/>
      </c>
      <c r="AJ15" s="145" t="str">
        <f t="shared" si="5"/>
        <v/>
      </c>
      <c r="AK15" s="145" t="str">
        <f t="shared" si="6"/>
        <v/>
      </c>
      <c r="AL15" s="146"/>
      <c r="AN15" s="43">
        <f t="shared" si="7"/>
        <v>0</v>
      </c>
      <c r="AO15" s="43">
        <f t="shared" si="8"/>
        <v>0</v>
      </c>
      <c r="AP15" s="43">
        <f t="shared" si="9"/>
        <v>0</v>
      </c>
      <c r="AQ15" s="43">
        <f t="shared" si="10"/>
        <v>0</v>
      </c>
      <c r="AR15" s="43">
        <f t="shared" si="11"/>
        <v>0</v>
      </c>
      <c r="AS15" s="43">
        <f t="shared" si="12"/>
        <v>0</v>
      </c>
      <c r="AT15" s="43"/>
      <c r="AU15" s="43">
        <f t="shared" si="13"/>
        <v>0</v>
      </c>
      <c r="AV15" s="43">
        <f t="shared" si="14"/>
        <v>0</v>
      </c>
      <c r="AW15" s="43">
        <f t="shared" si="15"/>
        <v>0</v>
      </c>
      <c r="AX15" s="43">
        <f t="shared" si="16"/>
        <v>0</v>
      </c>
      <c r="AY15" s="43">
        <f t="shared" si="17"/>
        <v>0</v>
      </c>
      <c r="AZ15" s="43">
        <f t="shared" si="18"/>
        <v>0</v>
      </c>
      <c r="BA15" s="43"/>
      <c r="BB15" s="43"/>
      <c r="BC15" s="43">
        <f t="shared" si="19"/>
        <v>0</v>
      </c>
      <c r="BD15" s="43">
        <f t="shared" si="20"/>
        <v>0</v>
      </c>
      <c r="BE15" s="43"/>
      <c r="BF15" s="43"/>
    </row>
    <row r="16" spans="2:58" ht="18.399999999999999" customHeight="1" x14ac:dyDescent="0.2">
      <c r="B16" s="30"/>
      <c r="C16" s="121">
        <v>10</v>
      </c>
      <c r="D16" s="122" t="str">
        <f>IF(Stammdaten!X18="","",CONCATENATE(Stammdaten!X18,", ",Stammdaten!Z18))</f>
        <v/>
      </c>
      <c r="E16" s="355"/>
      <c r="F16" s="141"/>
      <c r="G16" s="123"/>
      <c r="H16" s="142"/>
      <c r="I16" s="142"/>
      <c r="J16" s="142"/>
      <c r="K16" s="142"/>
      <c r="L16" s="142"/>
      <c r="M16" s="142"/>
      <c r="N16" s="142"/>
      <c r="O16" s="355"/>
      <c r="P16" s="142"/>
      <c r="Q16" s="142"/>
      <c r="R16" s="142"/>
      <c r="S16" s="142"/>
      <c r="T16" s="142"/>
      <c r="U16" s="142"/>
      <c r="V16" s="142"/>
      <c r="W16" s="355"/>
      <c r="X16" s="142"/>
      <c r="Y16" s="142"/>
      <c r="Z16" s="142"/>
      <c r="AA16" s="142"/>
      <c r="AB16" s="142"/>
      <c r="AC16" s="144"/>
      <c r="AD16" s="144"/>
      <c r="AE16" s="145" t="str">
        <f t="shared" si="0"/>
        <v/>
      </c>
      <c r="AF16" s="145" t="str">
        <f t="shared" si="1"/>
        <v/>
      </c>
      <c r="AG16" s="145" t="str">
        <f t="shared" si="2"/>
        <v/>
      </c>
      <c r="AH16" s="145" t="str">
        <f t="shared" si="3"/>
        <v/>
      </c>
      <c r="AI16" s="145" t="str">
        <f t="shared" si="4"/>
        <v/>
      </c>
      <c r="AJ16" s="145" t="str">
        <f t="shared" si="5"/>
        <v/>
      </c>
      <c r="AK16" s="145" t="str">
        <f t="shared" si="6"/>
        <v/>
      </c>
      <c r="AL16" s="146"/>
      <c r="AN16" s="43">
        <f t="shared" si="7"/>
        <v>0</v>
      </c>
      <c r="AO16" s="43">
        <f t="shared" si="8"/>
        <v>0</v>
      </c>
      <c r="AP16" s="43">
        <f t="shared" si="9"/>
        <v>0</v>
      </c>
      <c r="AQ16" s="43">
        <f t="shared" si="10"/>
        <v>0</v>
      </c>
      <c r="AR16" s="43">
        <f t="shared" si="11"/>
        <v>0</v>
      </c>
      <c r="AS16" s="43">
        <f t="shared" si="12"/>
        <v>0</v>
      </c>
      <c r="AT16" s="43"/>
      <c r="AU16" s="43">
        <f t="shared" si="13"/>
        <v>0</v>
      </c>
      <c r="AV16" s="43">
        <f t="shared" si="14"/>
        <v>0</v>
      </c>
      <c r="AW16" s="43">
        <f t="shared" si="15"/>
        <v>0</v>
      </c>
      <c r="AX16" s="43">
        <f t="shared" si="16"/>
        <v>0</v>
      </c>
      <c r="AY16" s="43">
        <f t="shared" si="17"/>
        <v>0</v>
      </c>
      <c r="AZ16" s="43">
        <f t="shared" si="18"/>
        <v>0</v>
      </c>
      <c r="BA16" s="43"/>
      <c r="BB16" s="43"/>
      <c r="BC16" s="43">
        <f t="shared" si="19"/>
        <v>0</v>
      </c>
      <c r="BD16" s="43">
        <f t="shared" si="20"/>
        <v>0</v>
      </c>
      <c r="BE16" s="43"/>
      <c r="BF16" s="43"/>
    </row>
    <row r="17" spans="2:58" ht="18.399999999999999" customHeight="1" x14ac:dyDescent="0.2">
      <c r="B17" s="129"/>
      <c r="C17" s="41"/>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47"/>
      <c r="AN17" s="43"/>
      <c r="AO17" s="43"/>
      <c r="AP17" s="43"/>
      <c r="AQ17" s="43"/>
      <c r="AR17" s="43"/>
      <c r="AS17" s="43"/>
      <c r="AT17" s="43"/>
      <c r="AU17" s="43"/>
      <c r="AV17" s="43"/>
      <c r="AW17" s="43"/>
      <c r="AX17" s="43"/>
      <c r="AY17" s="43"/>
      <c r="AZ17" s="43"/>
      <c r="BA17" s="43"/>
      <c r="BB17" s="43"/>
      <c r="BC17" s="43"/>
      <c r="BD17" s="43"/>
      <c r="BE17" s="43"/>
      <c r="BF17" s="43"/>
    </row>
  </sheetData>
  <sheetProtection algorithmName="SHA-512" hashValue="WSJqOwtyFxxz54sUWIn9xYSupVLIiIAFPHXPRvoZh70jczykk931BKQu0XHcn4ECWG7uGOPRE/ZOOLh1aZmT8Q==" saltValue="o6s6RUFLYOJDPgyOG3fSEw==" spinCount="100000" sheet="1" objects="1" scenarios="1"/>
  <mergeCells count="1">
    <mergeCell ref="C3:G3"/>
  </mergeCells>
  <printOptions horizontalCentered="1"/>
  <pageMargins left="0" right="7.8472222222222193E-2" top="0.78749999999999998" bottom="0" header="0.51180555555555496" footer="0.51180555555555496"/>
  <pageSetup paperSize="0" scale="0" firstPageNumber="0" orientation="portrait" usePrinterDefaults="0" horizontalDpi="0" verticalDpi="0" copies="0"/>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Q17"/>
  <sheetViews>
    <sheetView showGridLines="0" showRowColHeaders="0" zoomScaleNormal="100" workbookViewId="0">
      <pane xSplit="4" ySplit="6" topLeftCell="E7" activePane="bottomRight" state="frozen"/>
      <selection pane="topRight" activeCell="E1" sqref="E1"/>
      <selection pane="bottomLeft" activeCell="A7" sqref="A7"/>
      <selection pane="bottomRight" activeCell="S23" sqref="S23"/>
    </sheetView>
  </sheetViews>
  <sheetFormatPr baseColWidth="10" defaultColWidth="9.140625" defaultRowHeight="12.75" x14ac:dyDescent="0.2"/>
  <cols>
    <col min="1" max="1" width="5.28515625" customWidth="1"/>
    <col min="2" max="2" width="2.5703125"/>
    <col min="3" max="3" width="7"/>
    <col min="4" max="4" width="33.85546875"/>
    <col min="5" max="5" width="11.7109375"/>
    <col min="6" max="6" width="11.5703125"/>
    <col min="7" max="7" width="20.5703125"/>
    <col min="8" max="8" width="9.28515625"/>
    <col min="9" max="9" width="11.85546875"/>
    <col min="10" max="10" width="9.28515625"/>
    <col min="11" max="11" width="11.28515625"/>
    <col min="12" max="12" width="9.28515625"/>
    <col min="13" max="13" width="12.42578125"/>
    <col min="14" max="14" width="2.5703125"/>
    <col min="15" max="15" width="11.7109375"/>
    <col min="16" max="17" width="0" hidden="1"/>
    <col min="18" max="1025" width="11.7109375"/>
  </cols>
  <sheetData>
    <row r="1" spans="2:17" ht="29.25" customHeight="1" x14ac:dyDescent="0.2"/>
    <row r="2" spans="2:17" x14ac:dyDescent="0.2">
      <c r="B2" s="108"/>
      <c r="C2" s="109"/>
      <c r="D2" s="109"/>
      <c r="E2" s="109"/>
      <c r="F2" s="109"/>
      <c r="G2" s="109"/>
      <c r="H2" s="109"/>
      <c r="I2" s="109"/>
      <c r="J2" s="109"/>
      <c r="K2" s="109"/>
      <c r="L2" s="109"/>
      <c r="M2" s="109"/>
      <c r="N2" s="132"/>
    </row>
    <row r="3" spans="2:17" ht="20.25" x14ac:dyDescent="0.3">
      <c r="B3" s="5"/>
      <c r="C3" s="341" t="s">
        <v>110</v>
      </c>
      <c r="D3" s="341"/>
      <c r="E3" s="341"/>
      <c r="F3" s="341"/>
      <c r="G3" s="341"/>
      <c r="H3" s="111"/>
      <c r="I3" s="111"/>
      <c r="J3" s="112">
        <f>Stammdaten!$M$3</f>
        <v>2018</v>
      </c>
      <c r="K3" s="113"/>
      <c r="L3" s="111"/>
      <c r="M3" s="111"/>
      <c r="N3" s="133"/>
    </row>
    <row r="4" spans="2:17" ht="20.25" x14ac:dyDescent="0.3">
      <c r="B4" s="5"/>
      <c r="C4" s="6"/>
      <c r="D4" s="115"/>
      <c r="E4" s="4"/>
      <c r="F4" s="61"/>
      <c r="G4" s="61"/>
      <c r="H4" s="61"/>
      <c r="I4" s="61"/>
      <c r="J4" s="61"/>
      <c r="K4" s="61"/>
      <c r="L4" s="61"/>
      <c r="M4" s="61"/>
      <c r="N4" s="133"/>
    </row>
    <row r="5" spans="2:17" ht="20.100000000000001" customHeight="1" x14ac:dyDescent="0.25">
      <c r="B5" s="5"/>
      <c r="C5" s="6"/>
      <c r="D5" s="6"/>
      <c r="E5" s="6"/>
      <c r="F5" s="6"/>
      <c r="G5" s="6"/>
      <c r="H5" s="6"/>
      <c r="I5" s="116" t="s">
        <v>91</v>
      </c>
      <c r="J5" s="117"/>
      <c r="K5" s="117"/>
      <c r="L5" s="118"/>
      <c r="M5" s="4"/>
      <c r="N5" s="133"/>
    </row>
    <row r="6" spans="2:17" ht="30" x14ac:dyDescent="0.25">
      <c r="B6" s="5"/>
      <c r="C6" s="2" t="s">
        <v>7</v>
      </c>
      <c r="D6" s="2" t="s">
        <v>92</v>
      </c>
      <c r="E6" s="2" t="s">
        <v>93</v>
      </c>
      <c r="F6" s="2" t="s">
        <v>94</v>
      </c>
      <c r="G6" s="2" t="s">
        <v>95</v>
      </c>
      <c r="H6" s="2" t="s">
        <v>96</v>
      </c>
      <c r="I6" s="2" t="s">
        <v>93</v>
      </c>
      <c r="J6" s="2" t="s">
        <v>97</v>
      </c>
      <c r="K6" s="2" t="s">
        <v>93</v>
      </c>
      <c r="L6" s="119" t="s">
        <v>97</v>
      </c>
      <c r="M6" s="120" t="s">
        <v>111</v>
      </c>
      <c r="N6" s="133"/>
    </row>
    <row r="7" spans="2:17" ht="18.399999999999999" customHeight="1" x14ac:dyDescent="0.25">
      <c r="B7" s="5"/>
      <c r="C7" s="148">
        <v>1</v>
      </c>
      <c r="D7" s="149" t="str">
        <f>IF(Stammdaten!X9="","",CONCATENATE(Stammdaten!X9,", ",Stammdaten!Z9))</f>
        <v>Im Dümpel, Stenkelfeld</v>
      </c>
      <c r="E7" s="357">
        <v>43205</v>
      </c>
      <c r="F7" s="123"/>
      <c r="G7" s="123" t="s">
        <v>112</v>
      </c>
      <c r="H7" s="124">
        <v>176</v>
      </c>
      <c r="I7" s="357"/>
      <c r="J7" s="124"/>
      <c r="K7" s="357"/>
      <c r="L7" s="125"/>
      <c r="M7" s="127">
        <f t="shared" ref="M7:M16" si="0">IF(D7="","",Q7)</f>
        <v>176</v>
      </c>
      <c r="N7" s="133"/>
      <c r="P7">
        <f t="shared" ref="P7:P16" si="1">IF(L7="",J7,L7)</f>
        <v>0</v>
      </c>
      <c r="Q7">
        <f t="shared" ref="Q7:Q16" si="2">IF(P7=0,H7,P7)</f>
        <v>176</v>
      </c>
    </row>
    <row r="8" spans="2:17" ht="18.399999999999999" customHeight="1" x14ac:dyDescent="0.25">
      <c r="B8" s="5"/>
      <c r="C8" s="148">
        <v>2</v>
      </c>
      <c r="D8" s="149" t="str">
        <f>IF(Stammdaten!X10="","",CONCATENATE(Stammdaten!X10,", ",Stammdaten!Z10))</f>
        <v/>
      </c>
      <c r="E8" s="357"/>
      <c r="F8" s="123"/>
      <c r="G8" s="123"/>
      <c r="H8" s="124"/>
      <c r="I8" s="357"/>
      <c r="J8" s="124"/>
      <c r="K8" s="357"/>
      <c r="L8" s="125"/>
      <c r="M8" s="127" t="str">
        <f t="shared" si="0"/>
        <v/>
      </c>
      <c r="N8" s="133"/>
      <c r="P8">
        <f t="shared" si="1"/>
        <v>0</v>
      </c>
      <c r="Q8">
        <f t="shared" si="2"/>
        <v>0</v>
      </c>
    </row>
    <row r="9" spans="2:17" ht="18.399999999999999" customHeight="1" x14ac:dyDescent="0.25">
      <c r="B9" s="30"/>
      <c r="C9" s="148">
        <v>3</v>
      </c>
      <c r="D9" s="149" t="str">
        <f>IF(Stammdaten!X11="","",CONCATENATE(Stammdaten!X11,", ",Stammdaten!Z11))</f>
        <v/>
      </c>
      <c r="E9" s="357"/>
      <c r="F9" s="123"/>
      <c r="G9" s="123"/>
      <c r="H9" s="124"/>
      <c r="I9" s="357"/>
      <c r="J9" s="124"/>
      <c r="K9" s="357"/>
      <c r="L9" s="125"/>
      <c r="M9" s="127" t="str">
        <f t="shared" si="0"/>
        <v/>
      </c>
      <c r="N9" s="146"/>
      <c r="P9">
        <f t="shared" si="1"/>
        <v>0</v>
      </c>
      <c r="Q9">
        <f t="shared" si="2"/>
        <v>0</v>
      </c>
    </row>
    <row r="10" spans="2:17" ht="18.399999999999999" customHeight="1" x14ac:dyDescent="0.25">
      <c r="B10" s="30"/>
      <c r="C10" s="148">
        <v>4</v>
      </c>
      <c r="D10" s="149" t="str">
        <f>IF(Stammdaten!X12="","",CONCATENATE(Stammdaten!X12,", ",Stammdaten!Z12))</f>
        <v/>
      </c>
      <c r="E10" s="357"/>
      <c r="F10" s="123"/>
      <c r="G10" s="123"/>
      <c r="H10" s="124"/>
      <c r="I10" s="357"/>
      <c r="J10" s="124"/>
      <c r="K10" s="357"/>
      <c r="L10" s="125"/>
      <c r="M10" s="127" t="str">
        <f t="shared" si="0"/>
        <v/>
      </c>
      <c r="N10" s="146"/>
      <c r="P10">
        <f t="shared" si="1"/>
        <v>0</v>
      </c>
      <c r="Q10">
        <f t="shared" si="2"/>
        <v>0</v>
      </c>
    </row>
    <row r="11" spans="2:17" ht="18.399999999999999" customHeight="1" x14ac:dyDescent="0.25">
      <c r="B11" s="30"/>
      <c r="C11" s="148">
        <v>5</v>
      </c>
      <c r="D11" s="149" t="str">
        <f>IF(Stammdaten!X13="","",CONCATENATE(Stammdaten!X13,", ",Stammdaten!Z13))</f>
        <v/>
      </c>
      <c r="E11" s="357"/>
      <c r="F11" s="123"/>
      <c r="G11" s="123"/>
      <c r="H11" s="124"/>
      <c r="I11" s="357"/>
      <c r="J11" s="124"/>
      <c r="K11" s="357"/>
      <c r="L11" s="125"/>
      <c r="M11" s="127" t="str">
        <f t="shared" si="0"/>
        <v/>
      </c>
      <c r="N11" s="146"/>
      <c r="P11">
        <f t="shared" si="1"/>
        <v>0</v>
      </c>
      <c r="Q11">
        <f t="shared" si="2"/>
        <v>0</v>
      </c>
    </row>
    <row r="12" spans="2:17" ht="18.399999999999999" customHeight="1" x14ac:dyDescent="0.25">
      <c r="B12" s="30"/>
      <c r="C12" s="148">
        <v>6</v>
      </c>
      <c r="D12" s="149" t="str">
        <f>IF(Stammdaten!X14="","",CONCATENATE(Stammdaten!X14,", ",Stammdaten!Z14))</f>
        <v/>
      </c>
      <c r="E12" s="357"/>
      <c r="F12" s="123"/>
      <c r="G12" s="123"/>
      <c r="H12" s="124"/>
      <c r="I12" s="357"/>
      <c r="J12" s="124"/>
      <c r="K12" s="357"/>
      <c r="L12" s="125"/>
      <c r="M12" s="127" t="str">
        <f t="shared" si="0"/>
        <v/>
      </c>
      <c r="N12" s="146"/>
      <c r="P12">
        <f t="shared" si="1"/>
        <v>0</v>
      </c>
      <c r="Q12">
        <f t="shared" si="2"/>
        <v>0</v>
      </c>
    </row>
    <row r="13" spans="2:17" ht="18.399999999999999" customHeight="1" x14ac:dyDescent="0.25">
      <c r="B13" s="30"/>
      <c r="C13" s="148">
        <v>7</v>
      </c>
      <c r="D13" s="149" t="str">
        <f>IF(Stammdaten!X15="","",CONCATENATE(Stammdaten!X15,", ",Stammdaten!Z15))</f>
        <v/>
      </c>
      <c r="E13" s="357"/>
      <c r="F13" s="123"/>
      <c r="G13" s="123"/>
      <c r="H13" s="124"/>
      <c r="I13" s="357"/>
      <c r="J13" s="124"/>
      <c r="K13" s="357"/>
      <c r="L13" s="125"/>
      <c r="M13" s="127" t="str">
        <f t="shared" si="0"/>
        <v/>
      </c>
      <c r="N13" s="146"/>
      <c r="P13">
        <f t="shared" si="1"/>
        <v>0</v>
      </c>
      <c r="Q13">
        <f t="shared" si="2"/>
        <v>0</v>
      </c>
    </row>
    <row r="14" spans="2:17" ht="18.399999999999999" customHeight="1" x14ac:dyDescent="0.25">
      <c r="B14" s="30"/>
      <c r="C14" s="148">
        <v>8</v>
      </c>
      <c r="D14" s="149" t="str">
        <f>IF(Stammdaten!X16="","",CONCATENATE(Stammdaten!X16,", ",Stammdaten!Z16))</f>
        <v/>
      </c>
      <c r="E14" s="357"/>
      <c r="F14" s="123"/>
      <c r="G14" s="123"/>
      <c r="H14" s="124"/>
      <c r="I14" s="357"/>
      <c r="J14" s="124"/>
      <c r="K14" s="357"/>
      <c r="L14" s="125"/>
      <c r="M14" s="127" t="str">
        <f t="shared" si="0"/>
        <v/>
      </c>
      <c r="N14" s="146"/>
      <c r="P14">
        <f t="shared" si="1"/>
        <v>0</v>
      </c>
      <c r="Q14">
        <f t="shared" si="2"/>
        <v>0</v>
      </c>
    </row>
    <row r="15" spans="2:17" ht="18.399999999999999" customHeight="1" x14ac:dyDescent="0.25">
      <c r="B15" s="30"/>
      <c r="C15" s="148">
        <v>9</v>
      </c>
      <c r="D15" s="149" t="str">
        <f>IF(Stammdaten!X17="","",CONCATENATE(Stammdaten!X17,", ",Stammdaten!Z17))</f>
        <v/>
      </c>
      <c r="E15" s="357"/>
      <c r="F15" s="123"/>
      <c r="G15" s="123"/>
      <c r="H15" s="124"/>
      <c r="I15" s="357"/>
      <c r="J15" s="124"/>
      <c r="K15" s="357"/>
      <c r="L15" s="125"/>
      <c r="M15" s="127" t="str">
        <f t="shared" si="0"/>
        <v/>
      </c>
      <c r="N15" s="146"/>
      <c r="P15">
        <f t="shared" si="1"/>
        <v>0</v>
      </c>
      <c r="Q15">
        <f t="shared" si="2"/>
        <v>0</v>
      </c>
    </row>
    <row r="16" spans="2:17" ht="18.399999999999999" customHeight="1" x14ac:dyDescent="0.25">
      <c r="B16" s="30"/>
      <c r="C16" s="148">
        <v>10</v>
      </c>
      <c r="D16" s="149" t="str">
        <f>IF(Stammdaten!X18="","",CONCATENATE(Stammdaten!X18,", ",Stammdaten!Z18))</f>
        <v/>
      </c>
      <c r="E16" s="357"/>
      <c r="F16" s="123"/>
      <c r="G16" s="123"/>
      <c r="H16" s="124"/>
      <c r="I16" s="357"/>
      <c r="J16" s="124"/>
      <c r="K16" s="357"/>
      <c r="L16" s="125"/>
      <c r="M16" s="127" t="str">
        <f t="shared" si="0"/>
        <v/>
      </c>
      <c r="N16" s="146"/>
      <c r="P16">
        <f t="shared" si="1"/>
        <v>0</v>
      </c>
      <c r="Q16">
        <f t="shared" si="2"/>
        <v>0</v>
      </c>
    </row>
    <row r="17" spans="2:14" ht="18.399999999999999" customHeight="1" x14ac:dyDescent="0.2">
      <c r="B17" s="129"/>
      <c r="C17" s="41"/>
      <c r="D17" s="130"/>
      <c r="E17" s="130"/>
      <c r="F17" s="130"/>
      <c r="G17" s="130"/>
      <c r="H17" s="130"/>
      <c r="I17" s="130"/>
      <c r="J17" s="130"/>
      <c r="K17" s="130"/>
      <c r="L17" s="130"/>
      <c r="M17" s="130"/>
      <c r="N17" s="147"/>
    </row>
  </sheetData>
  <sheetProtection algorithmName="SHA-512" hashValue="uZFka2IfiNWPb9653ok42qJfYOSeIw1xzyJRkSGTP1Ny9TrZfFBBhYcQ3pFzLCFwr9w84KO/2fqjUxhdtXS9UA==" saltValue="3Il1XPu0hQlSjicRNMzNfQ==" spinCount="100000" sheet="1" objects="1" scenarios="1"/>
  <mergeCells count="1">
    <mergeCell ref="C3:G3"/>
  </mergeCells>
  <printOptions horizontalCentered="1"/>
  <pageMargins left="0" right="7.8472222222222193E-2" top="0.78749999999999998" bottom="0" header="0.51180555555555496" footer="0.51180555555555496"/>
  <pageSetup paperSize="0" scale="0" firstPageNumber="0" orientation="portrait" usePrinterDefaults="0"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Q17"/>
  <sheetViews>
    <sheetView showGridLines="0" showRowColHeaders="0" zoomScaleNormal="100" workbookViewId="0">
      <pane xSplit="4" ySplit="6" topLeftCell="E7" activePane="bottomRight" state="frozen"/>
      <selection pane="topRight" activeCell="F1" sqref="F1"/>
      <selection pane="bottomLeft" activeCell="A7" sqref="A7"/>
      <selection pane="bottomRight" activeCell="L29" sqref="L29"/>
    </sheetView>
  </sheetViews>
  <sheetFormatPr baseColWidth="10" defaultColWidth="9.140625" defaultRowHeight="12.75" x14ac:dyDescent="0.2"/>
  <cols>
    <col min="1" max="1" width="5" customWidth="1"/>
    <col min="2" max="2" width="2.5703125"/>
    <col min="3" max="3" width="7"/>
    <col min="4" max="4" width="34"/>
    <col min="5" max="5" width="20.7109375"/>
    <col min="6" max="6" width="11.5703125"/>
    <col min="7" max="7" width="12.42578125"/>
    <col min="8" max="8" width="11.7109375"/>
    <col min="9" max="9" width="12.140625"/>
    <col min="10" max="10" width="11.5703125"/>
    <col min="11" max="11" width="12.5703125" customWidth="1"/>
    <col min="12" max="12" width="11.5703125"/>
    <col min="13" max="13" width="12.140625"/>
    <col min="14" max="14" width="12.7109375" customWidth="1"/>
    <col min="15" max="16" width="12.28515625"/>
    <col min="17" max="17" width="3"/>
    <col min="18" max="19" width="9.85546875"/>
    <col min="20" max="20" width="11.42578125"/>
    <col min="21" max="23" width="9.42578125"/>
    <col min="24" max="24" width="10"/>
    <col min="25" max="25" width="9.85546875"/>
    <col min="26" max="26" width="11.28515625"/>
    <col min="27" max="29" width="9.7109375"/>
    <col min="30" max="30" width="10"/>
    <col min="31" max="31" width="9.5703125"/>
    <col min="32" max="32" width="2.5703125"/>
    <col min="33" max="1025" width="11.7109375"/>
  </cols>
  <sheetData>
    <row r="1" spans="2:17" ht="24.75" customHeight="1" x14ac:dyDescent="0.2"/>
    <row r="2" spans="2:17" x14ac:dyDescent="0.2">
      <c r="B2" s="108"/>
      <c r="C2" s="109"/>
      <c r="D2" s="109"/>
      <c r="E2" s="109"/>
      <c r="F2" s="109"/>
      <c r="G2" s="109"/>
      <c r="H2" s="109"/>
      <c r="I2" s="109"/>
      <c r="J2" s="109"/>
      <c r="K2" s="109"/>
      <c r="L2" s="109"/>
      <c r="M2" s="109"/>
      <c r="N2" s="109"/>
      <c r="O2" s="109"/>
      <c r="P2" s="109"/>
      <c r="Q2" s="132"/>
    </row>
    <row r="3" spans="2:17" ht="20.25" x14ac:dyDescent="0.3">
      <c r="B3" s="5"/>
      <c r="C3" s="341" t="s">
        <v>88</v>
      </c>
      <c r="D3" s="341"/>
      <c r="E3" s="341"/>
      <c r="F3" s="341"/>
      <c r="G3" s="341"/>
      <c r="H3" s="111"/>
      <c r="I3" s="111"/>
      <c r="J3" s="112">
        <f>Stammdaten!$M$3</f>
        <v>2018</v>
      </c>
      <c r="K3" s="111"/>
      <c r="L3" s="111"/>
      <c r="M3" s="111"/>
      <c r="N3" s="113"/>
      <c r="O3" s="113"/>
      <c r="P3" s="112">
        <f>Stammdaten!$M$3</f>
        <v>2018</v>
      </c>
      <c r="Q3" s="133"/>
    </row>
    <row r="4" spans="2:17" ht="20.25" x14ac:dyDescent="0.3">
      <c r="B4" s="5"/>
      <c r="C4" s="6"/>
      <c r="D4" s="115"/>
      <c r="E4" s="4"/>
      <c r="F4" s="61"/>
      <c r="G4" s="61"/>
      <c r="H4" s="61"/>
      <c r="I4" s="61"/>
      <c r="J4" s="61"/>
      <c r="K4" s="61"/>
      <c r="L4" s="61"/>
      <c r="M4" s="61"/>
      <c r="N4" s="61"/>
      <c r="O4" s="61"/>
      <c r="P4" s="61"/>
      <c r="Q4" s="133"/>
    </row>
    <row r="5" spans="2:17" ht="20.100000000000001" customHeight="1" x14ac:dyDescent="0.2">
      <c r="B5" s="5"/>
      <c r="C5" s="6"/>
      <c r="D5" s="6"/>
      <c r="E5" s="6"/>
      <c r="F5" s="6"/>
      <c r="G5" s="6"/>
      <c r="H5" s="6"/>
      <c r="I5" s="6"/>
      <c r="J5" s="6"/>
      <c r="K5" s="6"/>
      <c r="L5" s="6"/>
      <c r="M5" s="6"/>
      <c r="N5" s="6"/>
      <c r="O5" s="6"/>
      <c r="P5" s="6"/>
      <c r="Q5" s="133"/>
    </row>
    <row r="6" spans="2:17" ht="30" x14ac:dyDescent="0.25">
      <c r="B6" s="5"/>
      <c r="C6" s="2" t="s">
        <v>7</v>
      </c>
      <c r="D6" s="2" t="s">
        <v>92</v>
      </c>
      <c r="E6" s="2" t="s">
        <v>113</v>
      </c>
      <c r="F6" s="2" t="s">
        <v>114</v>
      </c>
      <c r="G6" s="2" t="s">
        <v>115</v>
      </c>
      <c r="H6" s="2" t="s">
        <v>96</v>
      </c>
      <c r="I6" s="2" t="s">
        <v>114</v>
      </c>
      <c r="J6" s="2" t="s">
        <v>115</v>
      </c>
      <c r="K6" s="2" t="s">
        <v>116</v>
      </c>
      <c r="L6" s="2" t="s">
        <v>114</v>
      </c>
      <c r="M6" s="2" t="s">
        <v>115</v>
      </c>
      <c r="N6" s="119" t="s">
        <v>116</v>
      </c>
      <c r="O6" s="120" t="s">
        <v>117</v>
      </c>
      <c r="P6" s="120" t="s">
        <v>118</v>
      </c>
      <c r="Q6" s="133"/>
    </row>
    <row r="7" spans="2:17" ht="18.399999999999999" customHeight="1" x14ac:dyDescent="0.2">
      <c r="B7" s="5"/>
      <c r="C7" s="148">
        <v>1</v>
      </c>
      <c r="D7" s="150" t="str">
        <f>IF(Stammdaten!X9="","",CONCATENATE(Stammdaten!X9,", ",Stammdaten!Z9))</f>
        <v>Im Dümpel, Stenkelfeld</v>
      </c>
      <c r="E7" s="140" t="s">
        <v>119</v>
      </c>
      <c r="F7" s="355">
        <v>43020</v>
      </c>
      <c r="G7" s="151">
        <v>417</v>
      </c>
      <c r="H7" s="142">
        <v>548.27</v>
      </c>
      <c r="I7" s="355"/>
      <c r="J7" s="151"/>
      <c r="K7" s="142"/>
      <c r="L7" s="355"/>
      <c r="M7" s="151"/>
      <c r="N7" s="144"/>
      <c r="O7" s="152">
        <f t="shared" ref="O7:O16" si="0">IF(D7="","",G7+J7+M7)</f>
        <v>417</v>
      </c>
      <c r="P7" s="145">
        <f t="shared" ref="P7:P16" si="1">IF(D7="","",H7+K7+N7)</f>
        <v>548.27</v>
      </c>
      <c r="Q7" s="133"/>
    </row>
    <row r="8" spans="2:17" ht="18.399999999999999" customHeight="1" x14ac:dyDescent="0.2">
      <c r="B8" s="5"/>
      <c r="C8" s="148">
        <v>2</v>
      </c>
      <c r="D8" s="150" t="str">
        <f>IF(Stammdaten!X10="","",CONCATENATE(Stammdaten!X10,", ",Stammdaten!Z10))</f>
        <v/>
      </c>
      <c r="E8" s="140" t="s">
        <v>119</v>
      </c>
      <c r="F8" s="355"/>
      <c r="G8" s="151"/>
      <c r="H8" s="142"/>
      <c r="I8" s="355"/>
      <c r="J8" s="151"/>
      <c r="K8" s="142"/>
      <c r="L8" s="355"/>
      <c r="M8" s="151"/>
      <c r="N8" s="144"/>
      <c r="O8" s="152" t="str">
        <f t="shared" si="0"/>
        <v/>
      </c>
      <c r="P8" s="145" t="str">
        <f t="shared" si="1"/>
        <v/>
      </c>
      <c r="Q8" s="133"/>
    </row>
    <row r="9" spans="2:17" ht="18.399999999999999" customHeight="1" x14ac:dyDescent="0.2">
      <c r="B9" s="30"/>
      <c r="C9" s="148">
        <v>3</v>
      </c>
      <c r="D9" s="150" t="str">
        <f>IF(Stammdaten!X11="","",CONCATENATE(Stammdaten!X11,", ",Stammdaten!Z11))</f>
        <v/>
      </c>
      <c r="E9" s="140" t="s">
        <v>119</v>
      </c>
      <c r="F9" s="355"/>
      <c r="G9" s="151"/>
      <c r="H9" s="142"/>
      <c r="I9" s="355"/>
      <c r="J9" s="151"/>
      <c r="K9" s="142"/>
      <c r="L9" s="355"/>
      <c r="M9" s="151"/>
      <c r="N9" s="144"/>
      <c r="O9" s="152" t="str">
        <f t="shared" si="0"/>
        <v/>
      </c>
      <c r="P9" s="145" t="str">
        <f t="shared" si="1"/>
        <v/>
      </c>
      <c r="Q9" s="133"/>
    </row>
    <row r="10" spans="2:17" ht="18.399999999999999" customHeight="1" x14ac:dyDescent="0.2">
      <c r="B10" s="30"/>
      <c r="C10" s="148">
        <v>4</v>
      </c>
      <c r="D10" s="150" t="str">
        <f>IF(Stammdaten!X12="","",CONCATENATE(Stammdaten!X12,", ",Stammdaten!Z12))</f>
        <v/>
      </c>
      <c r="E10" s="140" t="s">
        <v>119</v>
      </c>
      <c r="F10" s="355"/>
      <c r="G10" s="151"/>
      <c r="H10" s="142"/>
      <c r="I10" s="355"/>
      <c r="J10" s="151"/>
      <c r="K10" s="142"/>
      <c r="L10" s="355"/>
      <c r="M10" s="151"/>
      <c r="N10" s="144"/>
      <c r="O10" s="152" t="str">
        <f t="shared" si="0"/>
        <v/>
      </c>
      <c r="P10" s="145" t="str">
        <f t="shared" si="1"/>
        <v/>
      </c>
      <c r="Q10" s="133"/>
    </row>
    <row r="11" spans="2:17" ht="18.399999999999999" customHeight="1" x14ac:dyDescent="0.2">
      <c r="B11" s="30"/>
      <c r="C11" s="148">
        <v>5</v>
      </c>
      <c r="D11" s="150" t="str">
        <f>IF(Stammdaten!X13="","",CONCATENATE(Stammdaten!X13,", ",Stammdaten!Z13))</f>
        <v/>
      </c>
      <c r="E11" s="140"/>
      <c r="F11" s="355"/>
      <c r="G11" s="151"/>
      <c r="H11" s="142"/>
      <c r="I11" s="355"/>
      <c r="J11" s="151"/>
      <c r="K11" s="142"/>
      <c r="L11" s="355"/>
      <c r="M11" s="151"/>
      <c r="N11" s="144"/>
      <c r="O11" s="152" t="str">
        <f t="shared" si="0"/>
        <v/>
      </c>
      <c r="P11" s="145" t="str">
        <f t="shared" si="1"/>
        <v/>
      </c>
      <c r="Q11" s="133"/>
    </row>
    <row r="12" spans="2:17" ht="18.399999999999999" customHeight="1" x14ac:dyDescent="0.2">
      <c r="B12" s="30"/>
      <c r="C12" s="148">
        <v>6</v>
      </c>
      <c r="D12" s="150" t="str">
        <f>IF(Stammdaten!X14="","",CONCATENATE(Stammdaten!X14,", ",Stammdaten!Z14))</f>
        <v/>
      </c>
      <c r="E12" s="140"/>
      <c r="F12" s="355"/>
      <c r="G12" s="151"/>
      <c r="H12" s="142"/>
      <c r="I12" s="355"/>
      <c r="J12" s="151"/>
      <c r="K12" s="142"/>
      <c r="L12" s="355"/>
      <c r="M12" s="151"/>
      <c r="N12" s="144"/>
      <c r="O12" s="152" t="str">
        <f t="shared" si="0"/>
        <v/>
      </c>
      <c r="P12" s="145" t="str">
        <f t="shared" si="1"/>
        <v/>
      </c>
      <c r="Q12" s="133"/>
    </row>
    <row r="13" spans="2:17" ht="18.399999999999999" customHeight="1" x14ac:dyDescent="0.2">
      <c r="B13" s="30"/>
      <c r="C13" s="148">
        <v>7</v>
      </c>
      <c r="D13" s="150" t="str">
        <f>IF(Stammdaten!X15="","",CONCATENATE(Stammdaten!X15,", ",Stammdaten!Z15))</f>
        <v/>
      </c>
      <c r="E13" s="140"/>
      <c r="F13" s="355"/>
      <c r="G13" s="151"/>
      <c r="H13" s="142"/>
      <c r="I13" s="355"/>
      <c r="J13" s="151"/>
      <c r="K13" s="142"/>
      <c r="L13" s="355"/>
      <c r="M13" s="151"/>
      <c r="N13" s="144"/>
      <c r="O13" s="152" t="str">
        <f t="shared" si="0"/>
        <v/>
      </c>
      <c r="P13" s="145" t="str">
        <f t="shared" si="1"/>
        <v/>
      </c>
      <c r="Q13" s="133"/>
    </row>
    <row r="14" spans="2:17" ht="18.399999999999999" customHeight="1" x14ac:dyDescent="0.2">
      <c r="B14" s="30"/>
      <c r="C14" s="148">
        <v>8</v>
      </c>
      <c r="D14" s="150" t="str">
        <f>IF(Stammdaten!X16="","",CONCATENATE(Stammdaten!X16,", ",Stammdaten!Z16))</f>
        <v/>
      </c>
      <c r="E14" s="140"/>
      <c r="F14" s="355"/>
      <c r="G14" s="151"/>
      <c r="H14" s="142"/>
      <c r="I14" s="355"/>
      <c r="J14" s="151"/>
      <c r="K14" s="142"/>
      <c r="L14" s="355"/>
      <c r="M14" s="151"/>
      <c r="N14" s="144"/>
      <c r="O14" s="152" t="str">
        <f t="shared" si="0"/>
        <v/>
      </c>
      <c r="P14" s="145" t="str">
        <f t="shared" si="1"/>
        <v/>
      </c>
      <c r="Q14" s="133"/>
    </row>
    <row r="15" spans="2:17" ht="18.399999999999999" customHeight="1" x14ac:dyDescent="0.2">
      <c r="B15" s="30"/>
      <c r="C15" s="148">
        <v>9</v>
      </c>
      <c r="D15" s="150" t="str">
        <f>IF(Stammdaten!X17="","",CONCATENATE(Stammdaten!X17,", ",Stammdaten!Z17))</f>
        <v/>
      </c>
      <c r="E15" s="140"/>
      <c r="F15" s="355"/>
      <c r="G15" s="151"/>
      <c r="H15" s="142"/>
      <c r="I15" s="355"/>
      <c r="J15" s="151"/>
      <c r="K15" s="142"/>
      <c r="L15" s="355"/>
      <c r="M15" s="151"/>
      <c r="N15" s="144"/>
      <c r="O15" s="152" t="str">
        <f t="shared" si="0"/>
        <v/>
      </c>
      <c r="P15" s="145" t="str">
        <f t="shared" si="1"/>
        <v/>
      </c>
      <c r="Q15" s="133"/>
    </row>
    <row r="16" spans="2:17" ht="18.399999999999999" customHeight="1" x14ac:dyDescent="0.2">
      <c r="B16" s="30"/>
      <c r="C16" s="148">
        <v>10</v>
      </c>
      <c r="D16" s="150" t="str">
        <f>IF(Stammdaten!X18="","",CONCATENATE(Stammdaten!X18,", ",Stammdaten!Z18))</f>
        <v/>
      </c>
      <c r="E16" s="140"/>
      <c r="F16" s="355"/>
      <c r="G16" s="151"/>
      <c r="H16" s="142"/>
      <c r="I16" s="355"/>
      <c r="J16" s="151"/>
      <c r="K16" s="142"/>
      <c r="L16" s="355"/>
      <c r="M16" s="151"/>
      <c r="N16" s="144"/>
      <c r="O16" s="152" t="str">
        <f t="shared" si="0"/>
        <v/>
      </c>
      <c r="P16" s="145" t="str">
        <f t="shared" si="1"/>
        <v/>
      </c>
      <c r="Q16" s="133"/>
    </row>
    <row r="17" spans="2:17" ht="18.399999999999999" customHeight="1" x14ac:dyDescent="0.2">
      <c r="B17" s="129"/>
      <c r="C17" s="41"/>
      <c r="D17" s="130"/>
      <c r="E17" s="130"/>
      <c r="F17" s="130"/>
      <c r="G17" s="130"/>
      <c r="H17" s="130"/>
      <c r="I17" s="130"/>
      <c r="J17" s="130"/>
      <c r="K17" s="130"/>
      <c r="L17" s="130"/>
      <c r="M17" s="130"/>
      <c r="N17" s="130"/>
      <c r="O17" s="130"/>
      <c r="P17" s="130"/>
      <c r="Q17" s="147"/>
    </row>
  </sheetData>
  <sheetProtection algorithmName="SHA-512" hashValue="seGVgisEBE2DFkSB5Cbf19aw8EREZLOfSz4Xnysp4GNBWWQFxzkCzAgTcD8t6LeormQ06khX5qJIuyWuuxiiHQ==" saltValue="fo9jpLH3IHiSZHW/7ZJ1dQ==" spinCount="100000" sheet="1" objects="1" scenarios="1"/>
  <mergeCells count="1">
    <mergeCell ref="C3:G3"/>
  </mergeCells>
  <printOptions horizontalCentered="1"/>
  <pageMargins left="0.196527777777778" right="0.196527777777778" top="0.78749999999999998" bottom="0" header="0.51180555555555496" footer="0.51180555555555496"/>
  <pageSetup paperSize="0" scale="0" orientation="portrait" usePrinterDefaults="0" useFirstPageNumber="1"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AH17"/>
  <sheetViews>
    <sheetView showGridLines="0" showRowColHeaders="0" zoomScaleNormal="100" workbookViewId="0">
      <pane xSplit="4" ySplit="6" topLeftCell="E7" activePane="bottomRight" state="frozen"/>
      <selection pane="topRight" activeCell="E1" sqref="E1"/>
      <selection pane="bottomLeft" activeCell="A7" sqref="A7"/>
      <selection pane="bottomRight" activeCell="E7" sqref="E7:E16"/>
    </sheetView>
  </sheetViews>
  <sheetFormatPr baseColWidth="10" defaultColWidth="9.140625" defaultRowHeight="12.75" x14ac:dyDescent="0.2"/>
  <cols>
    <col min="1" max="1" width="5" customWidth="1"/>
    <col min="2" max="2" width="2.5703125"/>
    <col min="3" max="3" width="7"/>
    <col min="4" max="4" width="33.42578125"/>
    <col min="5" max="5" width="11.7109375"/>
    <col min="6" max="6" width="11.5703125"/>
    <col min="7" max="7" width="20.5703125"/>
    <col min="8" max="8" width="10.42578125"/>
    <col min="9" max="9" width="9.5703125"/>
    <col min="10" max="10" width="10.85546875"/>
    <col min="11" max="11" width="9.85546875"/>
    <col min="12" max="12" width="11.42578125"/>
    <col min="13" max="13" width="9.42578125"/>
    <col min="14" max="14" width="10.42578125"/>
    <col min="15" max="15" width="9.42578125"/>
    <col min="16" max="16" width="10.42578125"/>
    <col min="17" max="17" width="9.85546875"/>
    <col min="18" max="18" width="11"/>
    <col min="19" max="19" width="9.7109375"/>
    <col min="20" max="20" width="10.7109375"/>
    <col min="21" max="21" width="10"/>
    <col min="22" max="22" width="13.140625"/>
    <col min="23" max="23" width="10"/>
    <col min="24" max="24" width="3.140625" customWidth="1"/>
    <col min="25" max="25" width="11.7109375"/>
    <col min="26" max="34" width="0" hidden="1"/>
    <col min="35" max="1025" width="11.7109375"/>
  </cols>
  <sheetData>
    <row r="1" spans="2:34" ht="25.5" customHeight="1" x14ac:dyDescent="0.2"/>
    <row r="2" spans="2:34" x14ac:dyDescent="0.2">
      <c r="B2" s="108"/>
      <c r="C2" s="109"/>
      <c r="D2" s="109"/>
      <c r="E2" s="109"/>
      <c r="F2" s="109"/>
      <c r="G2" s="109"/>
      <c r="H2" s="109"/>
      <c r="I2" s="109"/>
      <c r="J2" s="109"/>
      <c r="K2" s="109"/>
      <c r="L2" s="109"/>
      <c r="M2" s="109"/>
      <c r="N2" s="109"/>
      <c r="O2" s="109"/>
      <c r="P2" s="109"/>
      <c r="Q2" s="109"/>
      <c r="R2" s="109"/>
      <c r="S2" s="109"/>
      <c r="T2" s="109"/>
      <c r="U2" s="109"/>
      <c r="V2" s="109"/>
      <c r="W2" s="109"/>
      <c r="X2" s="132"/>
    </row>
    <row r="3" spans="2:34" ht="20.25" x14ac:dyDescent="0.3">
      <c r="B3" s="5"/>
      <c r="C3" s="341" t="s">
        <v>120</v>
      </c>
      <c r="D3" s="341"/>
      <c r="E3" s="341"/>
      <c r="F3" s="341"/>
      <c r="G3" s="341"/>
      <c r="H3" s="111"/>
      <c r="I3" s="111"/>
      <c r="J3" s="113"/>
      <c r="K3" s="113"/>
      <c r="L3" s="112">
        <f>Stammdaten!$M$3</f>
        <v>2018</v>
      </c>
      <c r="M3" s="111"/>
      <c r="N3" s="111"/>
      <c r="O3" s="111"/>
      <c r="P3" s="111"/>
      <c r="Q3" s="111"/>
      <c r="R3" s="113"/>
      <c r="S3" s="111"/>
      <c r="T3" s="111"/>
      <c r="U3" s="111"/>
      <c r="V3" s="112">
        <f>Stammdaten!$M$3</f>
        <v>2018</v>
      </c>
      <c r="W3" s="111"/>
      <c r="X3" s="133"/>
    </row>
    <row r="4" spans="2:34" ht="20.25" x14ac:dyDescent="0.3">
      <c r="B4" s="5"/>
      <c r="C4" s="6"/>
      <c r="D4" s="115"/>
      <c r="E4" s="4"/>
      <c r="F4" s="61"/>
      <c r="G4" s="61"/>
      <c r="H4" s="61"/>
      <c r="I4" s="61"/>
      <c r="J4" s="61"/>
      <c r="K4" s="61"/>
      <c r="L4" s="61"/>
      <c r="M4" s="61"/>
      <c r="N4" s="61"/>
      <c r="O4" s="61"/>
      <c r="P4" s="61"/>
      <c r="Q4" s="61"/>
      <c r="R4" s="61"/>
      <c r="S4" s="61"/>
      <c r="T4" s="61"/>
      <c r="U4" s="61"/>
      <c r="V4" s="61"/>
      <c r="W4" s="61"/>
      <c r="X4" s="133"/>
    </row>
    <row r="5" spans="2:34" ht="20.85" customHeight="1" x14ac:dyDescent="0.25">
      <c r="B5" s="5"/>
      <c r="C5" s="6"/>
      <c r="D5" s="6"/>
      <c r="E5" s="6"/>
      <c r="F5" s="6"/>
      <c r="G5" s="6"/>
      <c r="H5" s="6"/>
      <c r="I5" s="6"/>
      <c r="J5" s="6"/>
      <c r="K5" s="6"/>
      <c r="L5" s="134" t="s">
        <v>121</v>
      </c>
      <c r="M5" s="117"/>
      <c r="N5" s="153"/>
      <c r="O5" s="117"/>
      <c r="P5" s="117"/>
      <c r="Q5" s="117"/>
      <c r="R5" s="117"/>
      <c r="S5" s="118"/>
      <c r="T5" s="4"/>
      <c r="U5" s="4"/>
      <c r="V5" s="4"/>
      <c r="W5" s="4"/>
      <c r="X5" s="133"/>
    </row>
    <row r="6" spans="2:34" ht="46.35" customHeight="1" x14ac:dyDescent="0.25">
      <c r="B6" s="5"/>
      <c r="C6" s="2" t="s">
        <v>7</v>
      </c>
      <c r="D6" s="2" t="s">
        <v>92</v>
      </c>
      <c r="E6" s="2" t="s">
        <v>93</v>
      </c>
      <c r="F6" s="2" t="s">
        <v>94</v>
      </c>
      <c r="G6" s="2" t="s">
        <v>95</v>
      </c>
      <c r="H6" s="2" t="s">
        <v>122</v>
      </c>
      <c r="I6" s="2" t="s">
        <v>96</v>
      </c>
      <c r="J6" s="2" t="s">
        <v>123</v>
      </c>
      <c r="K6" s="2" t="s">
        <v>96</v>
      </c>
      <c r="L6" s="2" t="s">
        <v>122</v>
      </c>
      <c r="M6" s="2" t="s">
        <v>96</v>
      </c>
      <c r="N6" s="2" t="s">
        <v>123</v>
      </c>
      <c r="O6" s="2" t="s">
        <v>96</v>
      </c>
      <c r="P6" s="2" t="s">
        <v>122</v>
      </c>
      <c r="Q6" s="2" t="s">
        <v>96</v>
      </c>
      <c r="R6" s="2" t="s">
        <v>124</v>
      </c>
      <c r="S6" s="119" t="s">
        <v>96</v>
      </c>
      <c r="T6" s="120" t="s">
        <v>125</v>
      </c>
      <c r="U6" s="120" t="s">
        <v>126</v>
      </c>
      <c r="V6" s="120" t="s">
        <v>127</v>
      </c>
      <c r="W6" s="120" t="s">
        <v>126</v>
      </c>
      <c r="X6" s="133"/>
    </row>
    <row r="7" spans="2:34" ht="18.399999999999999" customHeight="1" x14ac:dyDescent="0.2">
      <c r="B7" s="5"/>
      <c r="C7" s="148">
        <v>1</v>
      </c>
      <c r="D7" s="149" t="str">
        <f>IF(Stammdaten!X9="","",CONCATENATE(Stammdaten!X9,", ",Stammdaten!Z9))</f>
        <v>Im Dümpel, Stenkelfeld</v>
      </c>
      <c r="E7" s="355">
        <v>43129</v>
      </c>
      <c r="F7" s="141"/>
      <c r="G7" s="141" t="s">
        <v>128</v>
      </c>
      <c r="H7" s="151">
        <v>417</v>
      </c>
      <c r="I7" s="142">
        <v>458.7</v>
      </c>
      <c r="J7" s="151"/>
      <c r="K7" s="142"/>
      <c r="L7" s="151"/>
      <c r="M7" s="143"/>
      <c r="N7" s="151"/>
      <c r="O7" s="143"/>
      <c r="P7" s="151"/>
      <c r="Q7" s="142"/>
      <c r="R7" s="151"/>
      <c r="S7" s="144"/>
      <c r="T7" s="152">
        <f t="shared" ref="T7:T16" si="0">IF(D7="","",AE7)</f>
        <v>417</v>
      </c>
      <c r="U7" s="145">
        <f t="shared" ref="U7:U16" si="1">IF(D7="","",AF7)</f>
        <v>458.7</v>
      </c>
      <c r="V7" s="152">
        <f t="shared" ref="V7:V16" si="2">IF(D7="","",AG7)</f>
        <v>0</v>
      </c>
      <c r="W7" s="145">
        <f t="shared" ref="W7:W16" si="3">IF(D7="","",AH7)</f>
        <v>0</v>
      </c>
      <c r="X7" s="133"/>
      <c r="Z7">
        <f t="shared" ref="Z7:Z16" si="4">IF(P7="",L7,P7)</f>
        <v>0</v>
      </c>
      <c r="AA7">
        <f t="shared" ref="AA7:AA16" si="5">IF(Q7="",M7,Q7)</f>
        <v>0</v>
      </c>
      <c r="AB7">
        <f t="shared" ref="AB7:AB16" si="6">IF(R7="",N7,R7)</f>
        <v>0</v>
      </c>
      <c r="AC7">
        <f t="shared" ref="AC7:AC16" si="7">IF(S7="",O7,S7)</f>
        <v>0</v>
      </c>
      <c r="AE7">
        <f t="shared" ref="AE7:AE16" si="8">IF(Z7=0,H7,Z7)</f>
        <v>417</v>
      </c>
      <c r="AF7">
        <f t="shared" ref="AF7:AF16" si="9">IF(AA7=0,I7,AA7)</f>
        <v>458.7</v>
      </c>
      <c r="AG7">
        <f t="shared" ref="AG7:AG16" si="10">IF(AB7=0,J7,AB7)</f>
        <v>0</v>
      </c>
      <c r="AH7">
        <f t="shared" ref="AH7:AH16" si="11">IF(AC7=0,K7,AC7)</f>
        <v>0</v>
      </c>
    </row>
    <row r="8" spans="2:34" ht="18.399999999999999" customHeight="1" x14ac:dyDescent="0.2">
      <c r="B8" s="5"/>
      <c r="C8" s="148">
        <v>2</v>
      </c>
      <c r="D8" s="149" t="str">
        <f>IF(Stammdaten!X10="","",CONCATENATE(Stammdaten!X10,", ",Stammdaten!Z10))</f>
        <v/>
      </c>
      <c r="E8" s="355"/>
      <c r="F8" s="141"/>
      <c r="G8" s="141"/>
      <c r="H8" s="151"/>
      <c r="I8" s="142"/>
      <c r="J8" s="151"/>
      <c r="K8" s="142"/>
      <c r="L8" s="151"/>
      <c r="M8" s="142"/>
      <c r="N8" s="151"/>
      <c r="O8" s="142"/>
      <c r="P8" s="151"/>
      <c r="Q8" s="142"/>
      <c r="R8" s="151"/>
      <c r="S8" s="144"/>
      <c r="T8" s="152" t="str">
        <f t="shared" si="0"/>
        <v/>
      </c>
      <c r="U8" s="145" t="str">
        <f t="shared" si="1"/>
        <v/>
      </c>
      <c r="V8" s="152" t="str">
        <f t="shared" si="2"/>
        <v/>
      </c>
      <c r="W8" s="145" t="str">
        <f t="shared" si="3"/>
        <v/>
      </c>
      <c r="X8" s="133"/>
      <c r="Z8">
        <f t="shared" si="4"/>
        <v>0</v>
      </c>
      <c r="AA8">
        <f t="shared" si="5"/>
        <v>0</v>
      </c>
      <c r="AB8">
        <f t="shared" si="6"/>
        <v>0</v>
      </c>
      <c r="AC8">
        <f t="shared" si="7"/>
        <v>0</v>
      </c>
      <c r="AE8">
        <f t="shared" si="8"/>
        <v>0</v>
      </c>
      <c r="AF8">
        <f t="shared" si="9"/>
        <v>0</v>
      </c>
      <c r="AG8">
        <f t="shared" si="10"/>
        <v>0</v>
      </c>
      <c r="AH8">
        <f t="shared" si="11"/>
        <v>0</v>
      </c>
    </row>
    <row r="9" spans="2:34" ht="18.399999999999999" customHeight="1" x14ac:dyDescent="0.2">
      <c r="B9" s="30"/>
      <c r="C9" s="148">
        <v>3</v>
      </c>
      <c r="D9" s="149" t="str">
        <f>IF(Stammdaten!X11="","",CONCATENATE(Stammdaten!X11,", ",Stammdaten!Z11))</f>
        <v/>
      </c>
      <c r="E9" s="355"/>
      <c r="F9" s="141"/>
      <c r="G9" s="141"/>
      <c r="H9" s="151"/>
      <c r="I9" s="142"/>
      <c r="J9" s="151"/>
      <c r="K9" s="142"/>
      <c r="L9" s="151"/>
      <c r="M9" s="142"/>
      <c r="N9" s="151"/>
      <c r="O9" s="142"/>
      <c r="P9" s="151"/>
      <c r="Q9" s="142"/>
      <c r="R9" s="151"/>
      <c r="S9" s="144"/>
      <c r="T9" s="152" t="str">
        <f t="shared" si="0"/>
        <v/>
      </c>
      <c r="U9" s="145" t="str">
        <f t="shared" si="1"/>
        <v/>
      </c>
      <c r="V9" s="152" t="str">
        <f t="shared" si="2"/>
        <v/>
      </c>
      <c r="W9" s="145" t="str">
        <f t="shared" si="3"/>
        <v/>
      </c>
      <c r="X9" s="146"/>
      <c r="Z9">
        <f t="shared" si="4"/>
        <v>0</v>
      </c>
      <c r="AA9">
        <f t="shared" si="5"/>
        <v>0</v>
      </c>
      <c r="AB9">
        <f t="shared" si="6"/>
        <v>0</v>
      </c>
      <c r="AC9">
        <f t="shared" si="7"/>
        <v>0</v>
      </c>
      <c r="AE9">
        <f t="shared" si="8"/>
        <v>0</v>
      </c>
      <c r="AF9">
        <f t="shared" si="9"/>
        <v>0</v>
      </c>
      <c r="AG9">
        <f t="shared" si="10"/>
        <v>0</v>
      </c>
      <c r="AH9">
        <f t="shared" si="11"/>
        <v>0</v>
      </c>
    </row>
    <row r="10" spans="2:34" ht="18.399999999999999" customHeight="1" x14ac:dyDescent="0.2">
      <c r="B10" s="30"/>
      <c r="C10" s="148">
        <v>4</v>
      </c>
      <c r="D10" s="149" t="str">
        <f>IF(Stammdaten!X12="","",CONCATENATE(Stammdaten!X12,", ",Stammdaten!Z12))</f>
        <v/>
      </c>
      <c r="E10" s="355"/>
      <c r="F10" s="141"/>
      <c r="G10" s="141"/>
      <c r="H10" s="151"/>
      <c r="I10" s="142"/>
      <c r="J10" s="151"/>
      <c r="K10" s="142"/>
      <c r="L10" s="151"/>
      <c r="M10" s="142"/>
      <c r="N10" s="151"/>
      <c r="O10" s="142"/>
      <c r="P10" s="151"/>
      <c r="Q10" s="142"/>
      <c r="R10" s="151"/>
      <c r="S10" s="144"/>
      <c r="T10" s="152" t="str">
        <f t="shared" si="0"/>
        <v/>
      </c>
      <c r="U10" s="145" t="str">
        <f t="shared" si="1"/>
        <v/>
      </c>
      <c r="V10" s="152" t="str">
        <f t="shared" si="2"/>
        <v/>
      </c>
      <c r="W10" s="145" t="str">
        <f t="shared" si="3"/>
        <v/>
      </c>
      <c r="X10" s="146"/>
      <c r="Z10">
        <f t="shared" si="4"/>
        <v>0</v>
      </c>
      <c r="AA10">
        <f t="shared" si="5"/>
        <v>0</v>
      </c>
      <c r="AB10">
        <f t="shared" si="6"/>
        <v>0</v>
      </c>
      <c r="AC10">
        <f t="shared" si="7"/>
        <v>0</v>
      </c>
      <c r="AE10">
        <f t="shared" si="8"/>
        <v>0</v>
      </c>
      <c r="AF10">
        <f t="shared" si="9"/>
        <v>0</v>
      </c>
      <c r="AG10">
        <f t="shared" si="10"/>
        <v>0</v>
      </c>
      <c r="AH10">
        <f t="shared" si="11"/>
        <v>0</v>
      </c>
    </row>
    <row r="11" spans="2:34" ht="18.399999999999999" customHeight="1" x14ac:dyDescent="0.2">
      <c r="B11" s="30"/>
      <c r="C11" s="148">
        <v>5</v>
      </c>
      <c r="D11" s="149" t="str">
        <f>IF(Stammdaten!X13="","",CONCATENATE(Stammdaten!X13,", ",Stammdaten!Z13))</f>
        <v/>
      </c>
      <c r="E11" s="355"/>
      <c r="F11" s="141"/>
      <c r="G11" s="141"/>
      <c r="H11" s="151"/>
      <c r="I11" s="142"/>
      <c r="J11" s="151"/>
      <c r="K11" s="142"/>
      <c r="L11" s="151"/>
      <c r="M11" s="142"/>
      <c r="N11" s="151"/>
      <c r="O11" s="142"/>
      <c r="P11" s="151"/>
      <c r="Q11" s="142"/>
      <c r="R11" s="151"/>
      <c r="S11" s="144"/>
      <c r="T11" s="152" t="str">
        <f t="shared" si="0"/>
        <v/>
      </c>
      <c r="U11" s="145" t="str">
        <f t="shared" si="1"/>
        <v/>
      </c>
      <c r="V11" s="152" t="str">
        <f t="shared" si="2"/>
        <v/>
      </c>
      <c r="W11" s="145" t="str">
        <f t="shared" si="3"/>
        <v/>
      </c>
      <c r="X11" s="146"/>
      <c r="Z11">
        <f t="shared" si="4"/>
        <v>0</v>
      </c>
      <c r="AA11">
        <f t="shared" si="5"/>
        <v>0</v>
      </c>
      <c r="AB11">
        <f t="shared" si="6"/>
        <v>0</v>
      </c>
      <c r="AC11">
        <f t="shared" si="7"/>
        <v>0</v>
      </c>
      <c r="AE11">
        <f t="shared" si="8"/>
        <v>0</v>
      </c>
      <c r="AF11">
        <f t="shared" si="9"/>
        <v>0</v>
      </c>
      <c r="AG11">
        <f t="shared" si="10"/>
        <v>0</v>
      </c>
      <c r="AH11">
        <f t="shared" si="11"/>
        <v>0</v>
      </c>
    </row>
    <row r="12" spans="2:34" ht="18.399999999999999" customHeight="1" x14ac:dyDescent="0.2">
      <c r="B12" s="30"/>
      <c r="C12" s="148">
        <v>6</v>
      </c>
      <c r="D12" s="149" t="str">
        <f>IF(Stammdaten!X14="","",CONCATENATE(Stammdaten!X14,", ",Stammdaten!Z14))</f>
        <v/>
      </c>
      <c r="E12" s="355"/>
      <c r="F12" s="141"/>
      <c r="G12" s="141"/>
      <c r="H12" s="151"/>
      <c r="I12" s="142"/>
      <c r="J12" s="151"/>
      <c r="K12" s="142"/>
      <c r="L12" s="151"/>
      <c r="M12" s="142"/>
      <c r="N12" s="151"/>
      <c r="O12" s="142"/>
      <c r="P12" s="151"/>
      <c r="Q12" s="142"/>
      <c r="R12" s="151"/>
      <c r="S12" s="144"/>
      <c r="T12" s="152" t="str">
        <f t="shared" si="0"/>
        <v/>
      </c>
      <c r="U12" s="145" t="str">
        <f t="shared" si="1"/>
        <v/>
      </c>
      <c r="V12" s="152" t="str">
        <f t="shared" si="2"/>
        <v/>
      </c>
      <c r="W12" s="145" t="str">
        <f t="shared" si="3"/>
        <v/>
      </c>
      <c r="X12" s="146"/>
      <c r="Z12">
        <f t="shared" si="4"/>
        <v>0</v>
      </c>
      <c r="AA12">
        <f t="shared" si="5"/>
        <v>0</v>
      </c>
      <c r="AB12">
        <f t="shared" si="6"/>
        <v>0</v>
      </c>
      <c r="AC12">
        <f t="shared" si="7"/>
        <v>0</v>
      </c>
      <c r="AE12">
        <f t="shared" si="8"/>
        <v>0</v>
      </c>
      <c r="AF12">
        <f t="shared" si="9"/>
        <v>0</v>
      </c>
      <c r="AG12">
        <f t="shared" si="10"/>
        <v>0</v>
      </c>
      <c r="AH12">
        <f t="shared" si="11"/>
        <v>0</v>
      </c>
    </row>
    <row r="13" spans="2:34" ht="18.399999999999999" customHeight="1" x14ac:dyDescent="0.2">
      <c r="B13" s="30"/>
      <c r="C13" s="148">
        <v>7</v>
      </c>
      <c r="D13" s="149" t="str">
        <f>IF(Stammdaten!X15="","",CONCATENATE(Stammdaten!X15,", ",Stammdaten!Z15))</f>
        <v/>
      </c>
      <c r="E13" s="355"/>
      <c r="F13" s="141"/>
      <c r="G13" s="141"/>
      <c r="H13" s="151"/>
      <c r="I13" s="142"/>
      <c r="J13" s="151"/>
      <c r="K13" s="142"/>
      <c r="L13" s="151"/>
      <c r="M13" s="142"/>
      <c r="N13" s="151"/>
      <c r="O13" s="142"/>
      <c r="P13" s="151"/>
      <c r="Q13" s="142"/>
      <c r="R13" s="151"/>
      <c r="S13" s="144"/>
      <c r="T13" s="152" t="str">
        <f t="shared" si="0"/>
        <v/>
      </c>
      <c r="U13" s="145" t="str">
        <f t="shared" si="1"/>
        <v/>
      </c>
      <c r="V13" s="152" t="str">
        <f t="shared" si="2"/>
        <v/>
      </c>
      <c r="W13" s="145" t="str">
        <f t="shared" si="3"/>
        <v/>
      </c>
      <c r="X13" s="146"/>
      <c r="Z13">
        <f t="shared" si="4"/>
        <v>0</v>
      </c>
      <c r="AA13">
        <f t="shared" si="5"/>
        <v>0</v>
      </c>
      <c r="AB13">
        <f t="shared" si="6"/>
        <v>0</v>
      </c>
      <c r="AC13">
        <f t="shared" si="7"/>
        <v>0</v>
      </c>
      <c r="AE13">
        <f t="shared" si="8"/>
        <v>0</v>
      </c>
      <c r="AF13">
        <f t="shared" si="9"/>
        <v>0</v>
      </c>
      <c r="AG13">
        <f t="shared" si="10"/>
        <v>0</v>
      </c>
      <c r="AH13">
        <f t="shared" si="11"/>
        <v>0</v>
      </c>
    </row>
    <row r="14" spans="2:34" ht="18.399999999999999" customHeight="1" x14ac:dyDescent="0.2">
      <c r="B14" s="30"/>
      <c r="C14" s="148">
        <v>8</v>
      </c>
      <c r="D14" s="149" t="str">
        <f>IF(Stammdaten!X16="","",CONCATENATE(Stammdaten!X16,", ",Stammdaten!Z16))</f>
        <v/>
      </c>
      <c r="E14" s="355"/>
      <c r="F14" s="141"/>
      <c r="G14" s="141"/>
      <c r="H14" s="151"/>
      <c r="I14" s="142"/>
      <c r="J14" s="151"/>
      <c r="K14" s="142"/>
      <c r="L14" s="151"/>
      <c r="M14" s="142"/>
      <c r="N14" s="151"/>
      <c r="O14" s="142"/>
      <c r="P14" s="151"/>
      <c r="Q14" s="142"/>
      <c r="R14" s="151"/>
      <c r="S14" s="144"/>
      <c r="T14" s="152" t="str">
        <f t="shared" si="0"/>
        <v/>
      </c>
      <c r="U14" s="145" t="str">
        <f t="shared" si="1"/>
        <v/>
      </c>
      <c r="V14" s="152" t="str">
        <f t="shared" si="2"/>
        <v/>
      </c>
      <c r="W14" s="145" t="str">
        <f t="shared" si="3"/>
        <v/>
      </c>
      <c r="X14" s="146"/>
      <c r="Z14">
        <f t="shared" si="4"/>
        <v>0</v>
      </c>
      <c r="AA14">
        <f t="shared" si="5"/>
        <v>0</v>
      </c>
      <c r="AB14">
        <f t="shared" si="6"/>
        <v>0</v>
      </c>
      <c r="AC14">
        <f t="shared" si="7"/>
        <v>0</v>
      </c>
      <c r="AE14">
        <f t="shared" si="8"/>
        <v>0</v>
      </c>
      <c r="AF14">
        <f t="shared" si="9"/>
        <v>0</v>
      </c>
      <c r="AG14">
        <f t="shared" si="10"/>
        <v>0</v>
      </c>
      <c r="AH14">
        <f t="shared" si="11"/>
        <v>0</v>
      </c>
    </row>
    <row r="15" spans="2:34" ht="18.399999999999999" customHeight="1" x14ac:dyDescent="0.2">
      <c r="B15" s="30"/>
      <c r="C15" s="148">
        <v>9</v>
      </c>
      <c r="D15" s="149" t="str">
        <f>IF(Stammdaten!X17="","",CONCATENATE(Stammdaten!X17,", ",Stammdaten!Z17))</f>
        <v/>
      </c>
      <c r="E15" s="355"/>
      <c r="F15" s="141"/>
      <c r="G15" s="141"/>
      <c r="H15" s="151"/>
      <c r="I15" s="142"/>
      <c r="J15" s="151"/>
      <c r="K15" s="142"/>
      <c r="L15" s="151"/>
      <c r="M15" s="142"/>
      <c r="N15" s="151"/>
      <c r="O15" s="142"/>
      <c r="P15" s="151"/>
      <c r="Q15" s="142"/>
      <c r="R15" s="151"/>
      <c r="S15" s="144"/>
      <c r="T15" s="152" t="str">
        <f t="shared" si="0"/>
        <v/>
      </c>
      <c r="U15" s="145" t="str">
        <f t="shared" si="1"/>
        <v/>
      </c>
      <c r="V15" s="152" t="str">
        <f t="shared" si="2"/>
        <v/>
      </c>
      <c r="W15" s="145" t="str">
        <f t="shared" si="3"/>
        <v/>
      </c>
      <c r="X15" s="146"/>
      <c r="Z15">
        <f t="shared" si="4"/>
        <v>0</v>
      </c>
      <c r="AA15">
        <f t="shared" si="5"/>
        <v>0</v>
      </c>
      <c r="AB15">
        <f t="shared" si="6"/>
        <v>0</v>
      </c>
      <c r="AC15">
        <f t="shared" si="7"/>
        <v>0</v>
      </c>
      <c r="AE15">
        <f t="shared" si="8"/>
        <v>0</v>
      </c>
      <c r="AF15">
        <f t="shared" si="9"/>
        <v>0</v>
      </c>
      <c r="AG15">
        <f t="shared" si="10"/>
        <v>0</v>
      </c>
      <c r="AH15">
        <f t="shared" si="11"/>
        <v>0</v>
      </c>
    </row>
    <row r="16" spans="2:34" ht="18.399999999999999" customHeight="1" x14ac:dyDescent="0.2">
      <c r="B16" s="30"/>
      <c r="C16" s="148">
        <v>10</v>
      </c>
      <c r="D16" s="149" t="str">
        <f>IF(Stammdaten!X18="","",CONCATENATE(Stammdaten!X18,", ",Stammdaten!Z18))</f>
        <v/>
      </c>
      <c r="E16" s="355"/>
      <c r="F16" s="141"/>
      <c r="G16" s="141"/>
      <c r="H16" s="151"/>
      <c r="I16" s="142"/>
      <c r="J16" s="151"/>
      <c r="K16" s="142"/>
      <c r="L16" s="151"/>
      <c r="M16" s="142"/>
      <c r="N16" s="151"/>
      <c r="O16" s="142"/>
      <c r="P16" s="151"/>
      <c r="Q16" s="142"/>
      <c r="R16" s="151"/>
      <c r="S16" s="144"/>
      <c r="T16" s="152" t="str">
        <f t="shared" si="0"/>
        <v/>
      </c>
      <c r="U16" s="145" t="str">
        <f t="shared" si="1"/>
        <v/>
      </c>
      <c r="V16" s="152" t="str">
        <f t="shared" si="2"/>
        <v/>
      </c>
      <c r="W16" s="145" t="str">
        <f t="shared" si="3"/>
        <v/>
      </c>
      <c r="X16" s="146"/>
      <c r="Z16">
        <f t="shared" si="4"/>
        <v>0</v>
      </c>
      <c r="AA16">
        <f t="shared" si="5"/>
        <v>0</v>
      </c>
      <c r="AB16">
        <f t="shared" si="6"/>
        <v>0</v>
      </c>
      <c r="AC16">
        <f t="shared" si="7"/>
        <v>0</v>
      </c>
      <c r="AE16">
        <f t="shared" si="8"/>
        <v>0</v>
      </c>
      <c r="AF16">
        <f t="shared" si="9"/>
        <v>0</v>
      </c>
      <c r="AG16">
        <f t="shared" si="10"/>
        <v>0</v>
      </c>
      <c r="AH16">
        <f t="shared" si="11"/>
        <v>0</v>
      </c>
    </row>
    <row r="17" spans="2:24" ht="18.399999999999999" customHeight="1" x14ac:dyDescent="0.2">
      <c r="B17" s="129"/>
      <c r="C17" s="41"/>
      <c r="D17" s="130"/>
      <c r="E17" s="130"/>
      <c r="F17" s="130"/>
      <c r="G17" s="130"/>
      <c r="H17" s="130"/>
      <c r="I17" s="130"/>
      <c r="J17" s="130"/>
      <c r="K17" s="130"/>
      <c r="L17" s="130"/>
      <c r="M17" s="130"/>
      <c r="N17" s="130"/>
      <c r="O17" s="130"/>
      <c r="P17" s="130"/>
      <c r="Q17" s="130"/>
      <c r="R17" s="130"/>
      <c r="S17" s="130"/>
      <c r="T17" s="130"/>
      <c r="U17" s="130"/>
      <c r="V17" s="130"/>
      <c r="W17" s="130"/>
      <c r="X17" s="147"/>
    </row>
  </sheetData>
  <sheetProtection algorithmName="SHA-512" hashValue="LggeWUkLTWYD06D0s3Q+pSa0Ws3xwvA7tr4C/s0eR8U9VPNPpMvJDK+bdyWq5ABoaJIJszV0lbWbqTGoE+fE1Q==" saltValue="FnztzApPdQQnwi8qBMuUeg==" spinCount="100000" sheet="1" objects="1" scenarios="1"/>
  <mergeCells count="1">
    <mergeCell ref="C3:G3"/>
  </mergeCells>
  <printOptions horizontalCentered="1"/>
  <pageMargins left="0" right="7.8472222222222193E-2" top="0.78749999999999998" bottom="0" header="0.51180555555555496" footer="0.51180555555555496"/>
  <pageSetup paperSize="0" scale="0" orientation="portrait" usePrinterDefaults="0" useFirstPageNumber="1"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R17"/>
  <sheetViews>
    <sheetView showGridLines="0" showRowColHeaders="0" zoomScaleNormal="100" workbookViewId="0">
      <selection activeCell="N24" sqref="N24"/>
    </sheetView>
  </sheetViews>
  <sheetFormatPr baseColWidth="10" defaultColWidth="9.140625" defaultRowHeight="12.75" x14ac:dyDescent="0.2"/>
  <cols>
    <col min="1" max="1" width="5.42578125" customWidth="1"/>
    <col min="2" max="2" width="2.5703125"/>
    <col min="3" max="3" width="7"/>
    <col min="4" max="4" width="34"/>
    <col min="5" max="5" width="20.7109375"/>
    <col min="6" max="7" width="0" hidden="1"/>
    <col min="8" max="8" width="11.7109375"/>
    <col min="9" max="9" width="12.140625"/>
    <col min="10" max="10" width="11.5703125"/>
    <col min="11" max="11" width="12.140625"/>
    <col min="12" max="12" width="11.5703125"/>
    <col min="13" max="13" width="12.140625"/>
    <col min="14" max="14" width="12"/>
    <col min="15" max="15" width="3"/>
    <col min="16" max="17" width="9.85546875"/>
    <col min="18" max="18" width="11.42578125"/>
    <col min="19" max="21" width="9.42578125"/>
    <col min="22" max="22" width="10"/>
    <col min="23" max="23" width="9.85546875"/>
    <col min="24" max="24" width="11.28515625"/>
    <col min="25" max="27" width="9.7109375"/>
    <col min="28" max="28" width="10"/>
    <col min="29" max="29" width="9.5703125"/>
    <col min="30" max="30" width="2.5703125"/>
    <col min="31" max="1025" width="11.7109375"/>
  </cols>
  <sheetData>
    <row r="1" spans="2:18" ht="24" customHeight="1" x14ac:dyDescent="0.2"/>
    <row r="2" spans="2:18" x14ac:dyDescent="0.2">
      <c r="B2" s="108"/>
      <c r="C2" s="109"/>
      <c r="D2" s="109"/>
      <c r="E2" s="109"/>
      <c r="F2" s="109"/>
      <c r="G2" s="109"/>
      <c r="H2" s="109"/>
      <c r="I2" s="109"/>
      <c r="J2" s="109"/>
      <c r="K2" s="109"/>
      <c r="L2" s="109"/>
      <c r="M2" s="109"/>
      <c r="N2" s="109"/>
      <c r="O2" s="132"/>
      <c r="P2" s="43"/>
      <c r="Q2" s="43"/>
      <c r="R2" s="43"/>
    </row>
    <row r="3" spans="2:18" ht="20.25" x14ac:dyDescent="0.3">
      <c r="B3" s="5"/>
      <c r="C3" s="341" t="s">
        <v>129</v>
      </c>
      <c r="D3" s="341"/>
      <c r="E3" s="341"/>
      <c r="F3" s="341"/>
      <c r="G3" s="341"/>
      <c r="H3" s="111"/>
      <c r="I3" s="113"/>
      <c r="J3" s="113"/>
      <c r="K3" s="111"/>
      <c r="L3" s="112">
        <f>Stammdaten!$M$3</f>
        <v>2018</v>
      </c>
      <c r="M3" s="113"/>
      <c r="N3" s="113"/>
      <c r="O3" s="133"/>
      <c r="P3" s="43"/>
      <c r="Q3" s="43"/>
      <c r="R3" s="43"/>
    </row>
    <row r="4" spans="2:18" ht="20.25" x14ac:dyDescent="0.3">
      <c r="B4" s="5"/>
      <c r="C4" s="6"/>
      <c r="D4" s="115"/>
      <c r="E4" s="4"/>
      <c r="F4" s="61"/>
      <c r="G4" s="61"/>
      <c r="H4" s="61"/>
      <c r="I4" s="61"/>
      <c r="J4" s="61"/>
      <c r="K4" s="61"/>
      <c r="L4" s="61"/>
      <c r="M4" s="61"/>
      <c r="N4" s="61"/>
      <c r="O4" s="133"/>
      <c r="P4" s="43"/>
      <c r="Q4" s="43"/>
      <c r="R4" s="43"/>
    </row>
    <row r="5" spans="2:18" ht="20.100000000000001" customHeight="1" x14ac:dyDescent="0.2">
      <c r="B5" s="5"/>
      <c r="C5" s="6"/>
      <c r="D5" s="6"/>
      <c r="E5" s="6"/>
      <c r="F5" s="6"/>
      <c r="G5" s="6"/>
      <c r="H5" s="6"/>
      <c r="I5" s="6"/>
      <c r="J5" s="6"/>
      <c r="K5" s="6"/>
      <c r="L5" s="6"/>
      <c r="M5" s="6"/>
      <c r="N5" s="6"/>
      <c r="O5" s="133"/>
      <c r="P5" s="43"/>
      <c r="Q5" s="43"/>
      <c r="R5" s="43"/>
    </row>
    <row r="6" spans="2:18" ht="45" x14ac:dyDescent="0.25">
      <c r="B6" s="5"/>
      <c r="C6" s="2" t="s">
        <v>7</v>
      </c>
      <c r="D6" s="2" t="s">
        <v>92</v>
      </c>
      <c r="E6" s="2" t="s">
        <v>6</v>
      </c>
      <c r="F6" s="2" t="s">
        <v>114</v>
      </c>
      <c r="G6" s="2" t="s">
        <v>116</v>
      </c>
      <c r="H6" s="2" t="s">
        <v>114</v>
      </c>
      <c r="I6" s="2" t="s">
        <v>96</v>
      </c>
      <c r="J6" s="2" t="s">
        <v>114</v>
      </c>
      <c r="K6" s="2" t="s">
        <v>96</v>
      </c>
      <c r="L6" s="2" t="s">
        <v>114</v>
      </c>
      <c r="M6" s="2" t="s">
        <v>96</v>
      </c>
      <c r="N6" s="120" t="s">
        <v>118</v>
      </c>
      <c r="O6" s="133"/>
      <c r="P6" s="43"/>
      <c r="Q6" s="43"/>
      <c r="R6" s="43"/>
    </row>
    <row r="7" spans="2:18" ht="18.399999999999999" customHeight="1" x14ac:dyDescent="0.2">
      <c r="B7" s="5"/>
      <c r="C7" s="148">
        <v>1</v>
      </c>
      <c r="D7" s="149" t="str">
        <f>IF(Stammdaten!X9="","",CONCATENATE(Stammdaten!X9,", ",Stammdaten!Z9))</f>
        <v>Im Dümpel, Stenkelfeld</v>
      </c>
      <c r="E7" s="140" t="s">
        <v>130</v>
      </c>
      <c r="F7" s="140"/>
      <c r="G7" s="142"/>
      <c r="H7" s="355">
        <v>43115</v>
      </c>
      <c r="I7" s="142">
        <v>289.02999999999997</v>
      </c>
      <c r="J7" s="355"/>
      <c r="K7" s="142"/>
      <c r="L7" s="355"/>
      <c r="M7" s="144"/>
      <c r="N7" s="145">
        <f t="shared" ref="N7:N16" si="0">IF(D7="","",G7+I7+K7+M7)</f>
        <v>289.02999999999997</v>
      </c>
      <c r="O7" s="133"/>
      <c r="P7" s="43"/>
      <c r="Q7" s="43"/>
      <c r="R7" s="43"/>
    </row>
    <row r="8" spans="2:18" ht="18.399999999999999" customHeight="1" x14ac:dyDescent="0.2">
      <c r="B8" s="5"/>
      <c r="C8" s="148">
        <v>2</v>
      </c>
      <c r="D8" s="149" t="str">
        <f>IF(Stammdaten!X10="","",CONCATENATE(Stammdaten!X10,", ",Stammdaten!Z10))</f>
        <v/>
      </c>
      <c r="E8" s="140"/>
      <c r="F8" s="140"/>
      <c r="G8" s="142"/>
      <c r="H8" s="355"/>
      <c r="I8" s="142"/>
      <c r="J8" s="355"/>
      <c r="K8" s="142"/>
      <c r="L8" s="355"/>
      <c r="M8" s="144"/>
      <c r="N8" s="145" t="str">
        <f t="shared" si="0"/>
        <v/>
      </c>
      <c r="O8" s="133"/>
      <c r="P8" s="43"/>
      <c r="Q8" s="43"/>
      <c r="R8" s="43"/>
    </row>
    <row r="9" spans="2:18" ht="18.399999999999999" customHeight="1" x14ac:dyDescent="0.2">
      <c r="B9" s="30"/>
      <c r="C9" s="148">
        <v>3</v>
      </c>
      <c r="D9" s="149" t="str">
        <f>IF(Stammdaten!X11="","",CONCATENATE(Stammdaten!X11,", ",Stammdaten!Z11))</f>
        <v/>
      </c>
      <c r="E9" s="140"/>
      <c r="F9" s="140"/>
      <c r="G9" s="142"/>
      <c r="H9" s="355"/>
      <c r="I9" s="142"/>
      <c r="J9" s="355"/>
      <c r="K9" s="142"/>
      <c r="L9" s="355"/>
      <c r="M9" s="144"/>
      <c r="N9" s="145" t="str">
        <f t="shared" si="0"/>
        <v/>
      </c>
      <c r="O9" s="133"/>
      <c r="P9" s="43"/>
      <c r="Q9" s="43"/>
      <c r="R9" s="43"/>
    </row>
    <row r="10" spans="2:18" ht="18.399999999999999" customHeight="1" x14ac:dyDescent="0.2">
      <c r="B10" s="30"/>
      <c r="C10" s="148">
        <v>4</v>
      </c>
      <c r="D10" s="149" t="str">
        <f>IF(Stammdaten!X12="","",CONCATENATE(Stammdaten!X12,", ",Stammdaten!Z12))</f>
        <v/>
      </c>
      <c r="E10" s="140"/>
      <c r="F10" s="140"/>
      <c r="G10" s="142"/>
      <c r="H10" s="355"/>
      <c r="I10" s="142"/>
      <c r="J10" s="355"/>
      <c r="K10" s="142"/>
      <c r="L10" s="355"/>
      <c r="M10" s="144"/>
      <c r="N10" s="145" t="str">
        <f t="shared" si="0"/>
        <v/>
      </c>
      <c r="O10" s="133"/>
      <c r="P10" s="43"/>
      <c r="Q10" s="43"/>
      <c r="R10" s="43"/>
    </row>
    <row r="11" spans="2:18" ht="18.399999999999999" customHeight="1" x14ac:dyDescent="0.2">
      <c r="B11" s="30"/>
      <c r="C11" s="148">
        <v>5</v>
      </c>
      <c r="D11" s="149" t="str">
        <f>IF(Stammdaten!X13="","",CONCATENATE(Stammdaten!X13,", ",Stammdaten!Z13))</f>
        <v/>
      </c>
      <c r="E11" s="140"/>
      <c r="F11" s="140"/>
      <c r="G11" s="142"/>
      <c r="H11" s="355"/>
      <c r="I11" s="142"/>
      <c r="J11" s="355"/>
      <c r="K11" s="142"/>
      <c r="L11" s="355"/>
      <c r="M11" s="144"/>
      <c r="N11" s="145" t="str">
        <f t="shared" si="0"/>
        <v/>
      </c>
      <c r="O11" s="133"/>
      <c r="P11" s="43"/>
      <c r="Q11" s="43"/>
      <c r="R11" s="43"/>
    </row>
    <row r="12" spans="2:18" ht="18.399999999999999" customHeight="1" x14ac:dyDescent="0.2">
      <c r="B12" s="30"/>
      <c r="C12" s="148">
        <v>6</v>
      </c>
      <c r="D12" s="149" t="str">
        <f>IF(Stammdaten!X14="","",CONCATENATE(Stammdaten!X14,", ",Stammdaten!Z14))</f>
        <v/>
      </c>
      <c r="E12" s="140"/>
      <c r="F12" s="140"/>
      <c r="G12" s="142"/>
      <c r="H12" s="355"/>
      <c r="I12" s="142"/>
      <c r="J12" s="355"/>
      <c r="K12" s="142"/>
      <c r="L12" s="355"/>
      <c r="M12" s="144"/>
      <c r="N12" s="145" t="str">
        <f t="shared" si="0"/>
        <v/>
      </c>
      <c r="O12" s="133"/>
      <c r="P12" s="43"/>
      <c r="Q12" s="43"/>
      <c r="R12" s="43"/>
    </row>
    <row r="13" spans="2:18" ht="18.399999999999999" customHeight="1" x14ac:dyDescent="0.2">
      <c r="B13" s="30"/>
      <c r="C13" s="148">
        <v>7</v>
      </c>
      <c r="D13" s="149" t="str">
        <f>IF(Stammdaten!X15="","",CONCATENATE(Stammdaten!X15,", ",Stammdaten!Z15))</f>
        <v/>
      </c>
      <c r="E13" s="140"/>
      <c r="F13" s="140"/>
      <c r="G13" s="142"/>
      <c r="H13" s="355"/>
      <c r="I13" s="142"/>
      <c r="J13" s="355"/>
      <c r="K13" s="142"/>
      <c r="L13" s="355"/>
      <c r="M13" s="144"/>
      <c r="N13" s="145" t="str">
        <f t="shared" si="0"/>
        <v/>
      </c>
      <c r="O13" s="133"/>
      <c r="P13" s="43"/>
      <c r="Q13" s="43"/>
      <c r="R13" s="43"/>
    </row>
    <row r="14" spans="2:18" ht="18.399999999999999" customHeight="1" x14ac:dyDescent="0.2">
      <c r="B14" s="30"/>
      <c r="C14" s="148">
        <v>8</v>
      </c>
      <c r="D14" s="149" t="str">
        <f>IF(Stammdaten!X16="","",CONCATENATE(Stammdaten!X16,", ",Stammdaten!Z16))</f>
        <v/>
      </c>
      <c r="E14" s="140"/>
      <c r="F14" s="140"/>
      <c r="G14" s="142"/>
      <c r="H14" s="355"/>
      <c r="I14" s="142"/>
      <c r="J14" s="355"/>
      <c r="K14" s="142"/>
      <c r="L14" s="355"/>
      <c r="M14" s="144"/>
      <c r="N14" s="145" t="str">
        <f t="shared" si="0"/>
        <v/>
      </c>
      <c r="O14" s="133"/>
      <c r="P14" s="43"/>
      <c r="Q14" s="43"/>
      <c r="R14" s="43"/>
    </row>
    <row r="15" spans="2:18" ht="18.399999999999999" customHeight="1" x14ac:dyDescent="0.2">
      <c r="B15" s="30"/>
      <c r="C15" s="148">
        <v>9</v>
      </c>
      <c r="D15" s="149" t="str">
        <f>IF(Stammdaten!X17="","",CONCATENATE(Stammdaten!X17,", ",Stammdaten!Z17))</f>
        <v/>
      </c>
      <c r="E15" s="140"/>
      <c r="F15" s="140"/>
      <c r="G15" s="142"/>
      <c r="H15" s="355"/>
      <c r="I15" s="142"/>
      <c r="J15" s="355"/>
      <c r="K15" s="142"/>
      <c r="L15" s="355"/>
      <c r="M15" s="144"/>
      <c r="N15" s="145" t="str">
        <f t="shared" si="0"/>
        <v/>
      </c>
      <c r="O15" s="133"/>
      <c r="P15" s="43"/>
      <c r="Q15" s="43"/>
      <c r="R15" s="43"/>
    </row>
    <row r="16" spans="2:18" ht="18.399999999999999" customHeight="1" x14ac:dyDescent="0.2">
      <c r="B16" s="30"/>
      <c r="C16" s="148">
        <v>10</v>
      </c>
      <c r="D16" s="149" t="str">
        <f>IF(Stammdaten!X18="","",CONCATENATE(Stammdaten!X18,", ",Stammdaten!Z18))</f>
        <v/>
      </c>
      <c r="E16" s="140"/>
      <c r="F16" s="140"/>
      <c r="G16" s="142"/>
      <c r="H16" s="355"/>
      <c r="I16" s="142"/>
      <c r="J16" s="355"/>
      <c r="K16" s="142"/>
      <c r="L16" s="355"/>
      <c r="M16" s="144"/>
      <c r="N16" s="145" t="str">
        <f t="shared" si="0"/>
        <v/>
      </c>
      <c r="O16" s="133"/>
      <c r="P16" s="43"/>
      <c r="Q16" s="43"/>
      <c r="R16" s="43"/>
    </row>
    <row r="17" spans="2:18" ht="18.399999999999999" customHeight="1" x14ac:dyDescent="0.2">
      <c r="B17" s="129"/>
      <c r="C17" s="41"/>
      <c r="D17" s="130"/>
      <c r="E17" s="130"/>
      <c r="F17" s="130"/>
      <c r="G17" s="130"/>
      <c r="H17" s="130"/>
      <c r="I17" s="130"/>
      <c r="J17" s="130"/>
      <c r="K17" s="130"/>
      <c r="L17" s="130"/>
      <c r="M17" s="130"/>
      <c r="N17" s="130"/>
      <c r="O17" s="147"/>
      <c r="P17" s="43"/>
      <c r="Q17" s="43"/>
      <c r="R17" s="43"/>
    </row>
  </sheetData>
  <sheetProtection algorithmName="SHA-512" hashValue="aJxAovDe05LCbFanqdnoe9hjqYZwXrlo3DD/BFljTlODHQu3UBBbWCF7GkNwwuN/tKqRyJlcPibA/XlhfeYiTA==" saltValue="eqpc0aTpfcxh88HGgGIJ2w==" spinCount="100000" sheet="1" objects="1" scenarios="1"/>
  <mergeCells count="1">
    <mergeCell ref="C3:G3"/>
  </mergeCells>
  <printOptions horizontalCentered="1"/>
  <pageMargins left="0.196527777777778" right="0.196527777777778" top="0.78749999999999998" bottom="0" header="0.51180555555555496" footer="0.51180555555555496"/>
  <pageSetup paperSize="0" scale="0" fitToHeight="0" orientation="portrait" usePrinterDefaults="0" useFirstPageNumber="1"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O17"/>
  <sheetViews>
    <sheetView showGridLines="0" showRowColHeaders="0" zoomScaleNormal="100" workbookViewId="0">
      <selection activeCell="N23" sqref="N23"/>
    </sheetView>
  </sheetViews>
  <sheetFormatPr baseColWidth="10" defaultColWidth="9.140625" defaultRowHeight="12.75" x14ac:dyDescent="0.2"/>
  <cols>
    <col min="1" max="1" width="5.85546875" customWidth="1"/>
    <col min="2" max="2" width="2.5703125"/>
    <col min="3" max="3" width="7"/>
    <col min="4" max="4" width="34"/>
    <col min="5" max="5" width="20.7109375"/>
    <col min="6" max="7" width="0" hidden="1"/>
    <col min="8" max="9" width="11.7109375"/>
    <col min="10" max="10" width="11.5703125"/>
    <col min="11" max="11" width="11.85546875"/>
    <col min="12" max="12" width="11.5703125"/>
    <col min="13" max="13" width="11.85546875"/>
    <col min="14" max="14" width="12.28515625"/>
    <col min="15" max="15" width="3"/>
    <col min="16" max="17" width="9.85546875"/>
    <col min="18" max="18" width="11.42578125"/>
    <col min="19" max="21" width="9.42578125"/>
    <col min="22" max="22" width="10"/>
    <col min="23" max="23" width="9.85546875"/>
    <col min="24" max="24" width="11.28515625"/>
    <col min="25" max="27" width="9.7109375"/>
    <col min="28" max="28" width="10"/>
    <col min="29" max="29" width="9.5703125"/>
    <col min="30" max="30" width="2.5703125"/>
    <col min="31" max="1025" width="11.7109375"/>
  </cols>
  <sheetData>
    <row r="1" spans="2:15" ht="26.25" customHeight="1" x14ac:dyDescent="0.2"/>
    <row r="2" spans="2:15" x14ac:dyDescent="0.2">
      <c r="B2" s="108"/>
      <c r="C2" s="109"/>
      <c r="D2" s="109"/>
      <c r="E2" s="109"/>
      <c r="F2" s="109"/>
      <c r="G2" s="109"/>
      <c r="H2" s="109"/>
      <c r="I2" s="109"/>
      <c r="J2" s="109"/>
      <c r="K2" s="109"/>
      <c r="L2" s="109"/>
      <c r="M2" s="109"/>
      <c r="N2" s="109"/>
      <c r="O2" s="110"/>
    </row>
    <row r="3" spans="2:15" ht="20.25" x14ac:dyDescent="0.3">
      <c r="B3" s="5"/>
      <c r="C3" s="341" t="s">
        <v>131</v>
      </c>
      <c r="D3" s="341"/>
      <c r="E3" s="341"/>
      <c r="F3" s="341"/>
      <c r="G3" s="341"/>
      <c r="H3" s="111"/>
      <c r="I3" s="113"/>
      <c r="J3" s="113"/>
      <c r="K3" s="111"/>
      <c r="L3" s="112">
        <f>Stammdaten!$M$3</f>
        <v>2018</v>
      </c>
      <c r="M3" s="113"/>
      <c r="N3" s="113"/>
      <c r="O3" s="114"/>
    </row>
    <row r="4" spans="2:15" ht="20.25" x14ac:dyDescent="0.3">
      <c r="B4" s="5"/>
      <c r="C4" s="6"/>
      <c r="D4" s="115"/>
      <c r="E4" s="4"/>
      <c r="F4" s="61"/>
      <c r="G4" s="61"/>
      <c r="H4" s="61"/>
      <c r="I4" s="61"/>
      <c r="J4" s="61"/>
      <c r="K4" s="61"/>
      <c r="L4" s="61"/>
      <c r="M4" s="61"/>
      <c r="N4" s="61"/>
      <c r="O4" s="114"/>
    </row>
    <row r="5" spans="2:15" ht="20.100000000000001" customHeight="1" x14ac:dyDescent="0.2">
      <c r="B5" s="5"/>
      <c r="C5" s="6"/>
      <c r="D5" s="6"/>
      <c r="E5" s="6"/>
      <c r="F5" s="6"/>
      <c r="G5" s="6"/>
      <c r="H5" s="6"/>
      <c r="I5" s="6"/>
      <c r="J5" s="6"/>
      <c r="K5" s="6"/>
      <c r="L5" s="6"/>
      <c r="M5" s="6"/>
      <c r="N5" s="6"/>
      <c r="O5" s="114"/>
    </row>
    <row r="6" spans="2:15" ht="45" x14ac:dyDescent="0.25">
      <c r="B6" s="5"/>
      <c r="C6" s="2" t="s">
        <v>7</v>
      </c>
      <c r="D6" s="2" t="s">
        <v>92</v>
      </c>
      <c r="E6" s="2" t="s">
        <v>6</v>
      </c>
      <c r="F6" s="2" t="s">
        <v>114</v>
      </c>
      <c r="G6" s="2" t="s">
        <v>116</v>
      </c>
      <c r="H6" s="2" t="s">
        <v>114</v>
      </c>
      <c r="I6" s="2" t="s">
        <v>96</v>
      </c>
      <c r="J6" s="2" t="s">
        <v>114</v>
      </c>
      <c r="K6" s="2" t="s">
        <v>96</v>
      </c>
      <c r="L6" s="2" t="s">
        <v>114</v>
      </c>
      <c r="M6" s="2" t="s">
        <v>96</v>
      </c>
      <c r="N6" s="120" t="s">
        <v>118</v>
      </c>
      <c r="O6" s="114"/>
    </row>
    <row r="7" spans="2:15" ht="18.399999999999999" customHeight="1" x14ac:dyDescent="0.2">
      <c r="B7" s="5"/>
      <c r="C7" s="148">
        <v>1</v>
      </c>
      <c r="D7" s="149" t="str">
        <f>IF(Stammdaten!X9="","",CONCATENATE(Stammdaten!X9,", ",Stammdaten!Z9))</f>
        <v>Im Dümpel, Stenkelfeld</v>
      </c>
      <c r="E7" s="140" t="s">
        <v>132</v>
      </c>
      <c r="F7" s="140"/>
      <c r="G7" s="142"/>
      <c r="H7" s="355">
        <v>43070</v>
      </c>
      <c r="I7" s="142">
        <v>634.66999999999996</v>
      </c>
      <c r="J7" s="355">
        <v>43084</v>
      </c>
      <c r="K7" s="142">
        <v>143.72999999999999</v>
      </c>
      <c r="L7" s="355"/>
      <c r="M7" s="144"/>
      <c r="N7" s="145">
        <f t="shared" ref="N7:N16" si="0">IF(D7="","",I7+K7+M7)</f>
        <v>778.4</v>
      </c>
      <c r="O7" s="114"/>
    </row>
    <row r="8" spans="2:15" ht="18.399999999999999" customHeight="1" x14ac:dyDescent="0.2">
      <c r="B8" s="5"/>
      <c r="C8" s="148">
        <v>2</v>
      </c>
      <c r="D8" s="149" t="str">
        <f>IF(Stammdaten!X10="","",CONCATENATE(Stammdaten!X10,", ",Stammdaten!Z10))</f>
        <v/>
      </c>
      <c r="E8" s="140"/>
      <c r="F8" s="140"/>
      <c r="G8" s="142"/>
      <c r="H8" s="355"/>
      <c r="I8" s="142"/>
      <c r="J8" s="355"/>
      <c r="K8" s="142"/>
      <c r="L8" s="355"/>
      <c r="M8" s="144"/>
      <c r="N8" s="145" t="str">
        <f t="shared" si="0"/>
        <v/>
      </c>
      <c r="O8" s="114"/>
    </row>
    <row r="9" spans="2:15" ht="18.399999999999999" customHeight="1" x14ac:dyDescent="0.2">
      <c r="B9" s="30"/>
      <c r="C9" s="148">
        <v>3</v>
      </c>
      <c r="D9" s="149" t="str">
        <f>IF(Stammdaten!X11="","",CONCATENATE(Stammdaten!X11,", ",Stammdaten!Z11))</f>
        <v/>
      </c>
      <c r="E9" s="154"/>
      <c r="F9" s="140"/>
      <c r="G9" s="142"/>
      <c r="H9" s="355"/>
      <c r="I9" s="142"/>
      <c r="J9" s="355"/>
      <c r="K9" s="142"/>
      <c r="L9" s="355"/>
      <c r="M9" s="144"/>
      <c r="N9" s="145" t="str">
        <f t="shared" si="0"/>
        <v/>
      </c>
      <c r="O9" s="114"/>
    </row>
    <row r="10" spans="2:15" ht="18.399999999999999" customHeight="1" x14ac:dyDescent="0.2">
      <c r="B10" s="30"/>
      <c r="C10" s="148">
        <v>4</v>
      </c>
      <c r="D10" s="149" t="str">
        <f>IF(Stammdaten!X12="","",CONCATENATE(Stammdaten!X12,", ",Stammdaten!Z12))</f>
        <v/>
      </c>
      <c r="E10" s="140"/>
      <c r="F10" s="140"/>
      <c r="G10" s="142"/>
      <c r="H10" s="355"/>
      <c r="I10" s="142"/>
      <c r="J10" s="355"/>
      <c r="K10" s="142"/>
      <c r="L10" s="355"/>
      <c r="M10" s="144"/>
      <c r="N10" s="145" t="str">
        <f t="shared" si="0"/>
        <v/>
      </c>
      <c r="O10" s="114"/>
    </row>
    <row r="11" spans="2:15" ht="18.399999999999999" customHeight="1" x14ac:dyDescent="0.2">
      <c r="B11" s="30"/>
      <c r="C11" s="148">
        <v>5</v>
      </c>
      <c r="D11" s="149" t="str">
        <f>IF(Stammdaten!X13="","",CONCATENATE(Stammdaten!X13,", ",Stammdaten!Z13))</f>
        <v/>
      </c>
      <c r="E11" s="140"/>
      <c r="F11" s="140"/>
      <c r="G11" s="142"/>
      <c r="H11" s="355"/>
      <c r="I11" s="142"/>
      <c r="J11" s="355"/>
      <c r="K11" s="142"/>
      <c r="L11" s="355"/>
      <c r="M11" s="144"/>
      <c r="N11" s="145" t="str">
        <f t="shared" si="0"/>
        <v/>
      </c>
      <c r="O11" s="114"/>
    </row>
    <row r="12" spans="2:15" ht="18.399999999999999" customHeight="1" x14ac:dyDescent="0.2">
      <c r="B12" s="30"/>
      <c r="C12" s="148">
        <v>6</v>
      </c>
      <c r="D12" s="149" t="str">
        <f>IF(Stammdaten!X14="","",CONCATENATE(Stammdaten!X14,", ",Stammdaten!Z14))</f>
        <v/>
      </c>
      <c r="E12" s="140"/>
      <c r="F12" s="140"/>
      <c r="G12" s="142"/>
      <c r="H12" s="355"/>
      <c r="I12" s="142"/>
      <c r="J12" s="355"/>
      <c r="K12" s="142"/>
      <c r="L12" s="355"/>
      <c r="M12" s="144"/>
      <c r="N12" s="145" t="str">
        <f t="shared" si="0"/>
        <v/>
      </c>
      <c r="O12" s="114"/>
    </row>
    <row r="13" spans="2:15" ht="18.399999999999999" customHeight="1" x14ac:dyDescent="0.2">
      <c r="B13" s="30"/>
      <c r="C13" s="148">
        <v>7</v>
      </c>
      <c r="D13" s="149" t="str">
        <f>IF(Stammdaten!X15="","",CONCATENATE(Stammdaten!X15,", ",Stammdaten!Z15))</f>
        <v/>
      </c>
      <c r="E13" s="140"/>
      <c r="F13" s="140"/>
      <c r="G13" s="142"/>
      <c r="H13" s="355"/>
      <c r="I13" s="142"/>
      <c r="J13" s="355"/>
      <c r="K13" s="142"/>
      <c r="L13" s="355"/>
      <c r="M13" s="144"/>
      <c r="N13" s="145" t="str">
        <f t="shared" si="0"/>
        <v/>
      </c>
      <c r="O13" s="114"/>
    </row>
    <row r="14" spans="2:15" ht="18.399999999999999" customHeight="1" x14ac:dyDescent="0.2">
      <c r="B14" s="30"/>
      <c r="C14" s="148">
        <v>8</v>
      </c>
      <c r="D14" s="149" t="str">
        <f>IF(Stammdaten!X16="","",CONCATENATE(Stammdaten!X16,", ",Stammdaten!Z16))</f>
        <v/>
      </c>
      <c r="E14" s="140"/>
      <c r="F14" s="140"/>
      <c r="G14" s="142"/>
      <c r="H14" s="355"/>
      <c r="I14" s="142"/>
      <c r="J14" s="355"/>
      <c r="K14" s="142"/>
      <c r="L14" s="355"/>
      <c r="M14" s="144"/>
      <c r="N14" s="145" t="str">
        <f t="shared" si="0"/>
        <v/>
      </c>
      <c r="O14" s="114"/>
    </row>
    <row r="15" spans="2:15" ht="18.399999999999999" customHeight="1" x14ac:dyDescent="0.2">
      <c r="B15" s="30"/>
      <c r="C15" s="148">
        <v>9</v>
      </c>
      <c r="D15" s="149" t="str">
        <f>IF(Stammdaten!X17="","",CONCATENATE(Stammdaten!X17,", ",Stammdaten!Z17))</f>
        <v/>
      </c>
      <c r="E15" s="140"/>
      <c r="F15" s="140"/>
      <c r="G15" s="142"/>
      <c r="H15" s="355"/>
      <c r="I15" s="142"/>
      <c r="J15" s="355"/>
      <c r="K15" s="142"/>
      <c r="L15" s="355"/>
      <c r="M15" s="144"/>
      <c r="N15" s="145" t="str">
        <f t="shared" si="0"/>
        <v/>
      </c>
      <c r="O15" s="114"/>
    </row>
    <row r="16" spans="2:15" ht="18.399999999999999" customHeight="1" x14ac:dyDescent="0.2">
      <c r="B16" s="30"/>
      <c r="C16" s="148">
        <v>10</v>
      </c>
      <c r="D16" s="149" t="str">
        <f>IF(Stammdaten!X18="","",CONCATENATE(Stammdaten!X18,", ",Stammdaten!Z18))</f>
        <v/>
      </c>
      <c r="E16" s="140"/>
      <c r="F16" s="140"/>
      <c r="G16" s="142"/>
      <c r="H16" s="355"/>
      <c r="I16" s="142"/>
      <c r="J16" s="355"/>
      <c r="K16" s="142"/>
      <c r="L16" s="355"/>
      <c r="M16" s="144"/>
      <c r="N16" s="145" t="str">
        <f t="shared" si="0"/>
        <v/>
      </c>
      <c r="O16" s="114"/>
    </row>
    <row r="17" spans="2:15" ht="18.399999999999999" customHeight="1" x14ac:dyDescent="0.2">
      <c r="B17" s="129"/>
      <c r="C17" s="41"/>
      <c r="D17" s="130"/>
      <c r="E17" s="130"/>
      <c r="F17" s="130"/>
      <c r="G17" s="130"/>
      <c r="H17" s="130"/>
      <c r="I17" s="130"/>
      <c r="J17" s="130"/>
      <c r="K17" s="130"/>
      <c r="L17" s="130"/>
      <c r="M17" s="130"/>
      <c r="N17" s="130"/>
      <c r="O17" s="131"/>
    </row>
  </sheetData>
  <sheetProtection algorithmName="SHA-512" hashValue="WA9RQvI2A5oJ3fRDgtHpxBs6pIq+ZpxOyJeeZQrtyvrjbl7w8jckyHGFy3K/RDAKG/AfCZR6nBZG/ys5hnREng==" saltValue="jwnsC/ZqxM4w8g9nNK4Gtg==" spinCount="100000" sheet="1" objects="1" scenarios="1"/>
  <mergeCells count="1">
    <mergeCell ref="C3:G3"/>
  </mergeCells>
  <printOptions horizontalCentered="1"/>
  <pageMargins left="0.196527777777778" right="0.196527777777778" top="0.78749999999999998" bottom="0" header="0.51180555555555496" footer="0.51180555555555496"/>
  <pageSetup paperSize="0" scale="0" firstPageNumber="0" fitToHeight="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21</vt:i4>
      </vt:variant>
      <vt:variant>
        <vt:lpstr>Benannte Bereiche</vt:lpstr>
      </vt:variant>
      <vt:variant>
        <vt:i4>41</vt:i4>
      </vt:variant>
    </vt:vector>
  </HeadingPairs>
  <TitlesOfParts>
    <vt:vector size="62" baseType="lpstr">
      <vt:lpstr>Übersicht</vt:lpstr>
      <vt:lpstr>Einzelabrechnung</vt:lpstr>
      <vt:lpstr>Grundsteuer</vt:lpstr>
      <vt:lpstr>Müllabfuhr</vt:lpstr>
      <vt:lpstr>Grundgebühr</vt:lpstr>
      <vt:lpstr>Wasser</vt:lpstr>
      <vt:lpstr>Abwasser</vt:lpstr>
      <vt:lpstr>Schornsteinfeger</vt:lpstr>
      <vt:lpstr>Versicherungen</vt:lpstr>
      <vt:lpstr>Kabelgebühren</vt:lpstr>
      <vt:lpstr>Strom</vt:lpstr>
      <vt:lpstr>Gartenpflege</vt:lpstr>
      <vt:lpstr>Hausmeister</vt:lpstr>
      <vt:lpstr>Sonstiges</vt:lpstr>
      <vt:lpstr>Heizkosten</vt:lpstr>
      <vt:lpstr>Zählerstände</vt:lpstr>
      <vt:lpstr>Diverses</vt:lpstr>
      <vt:lpstr>Vorjahr</vt:lpstr>
      <vt:lpstr>Organisationsplan</vt:lpstr>
      <vt:lpstr>Info</vt:lpstr>
      <vt:lpstr>Stammdaten</vt:lpstr>
      <vt:lpstr>Area</vt:lpstr>
      <vt:lpstr>Abwasser!Druckbereich</vt:lpstr>
      <vt:lpstr>Diverses!Druckbereich</vt:lpstr>
      <vt:lpstr>Einzelabrechnung!Druckbereich</vt:lpstr>
      <vt:lpstr>Gartenpflege!Druckbereich</vt:lpstr>
      <vt:lpstr>Grundgebühr!Druckbereich</vt:lpstr>
      <vt:lpstr>Grundsteuer!Druckbereich</vt:lpstr>
      <vt:lpstr>Hausmeister!Druckbereich</vt:lpstr>
      <vt:lpstr>Heizkosten!Druckbereich</vt:lpstr>
      <vt:lpstr>Info!Druckbereich</vt:lpstr>
      <vt:lpstr>Kabelgebühren!Druckbereich</vt:lpstr>
      <vt:lpstr>Müllabfuhr!Druckbereich</vt:lpstr>
      <vt:lpstr>Organisationsplan!Druckbereich</vt:lpstr>
      <vt:lpstr>Schornsteinfeger!Druckbereich</vt:lpstr>
      <vt:lpstr>Sonstiges!Druckbereich</vt:lpstr>
      <vt:lpstr>Stammdaten!Druckbereich</vt:lpstr>
      <vt:lpstr>Strom!Druckbereich</vt:lpstr>
      <vt:lpstr>Übersicht!Druckbereich</vt:lpstr>
      <vt:lpstr>Versicherungen!Druckbereich</vt:lpstr>
      <vt:lpstr>Vorjahr!Druckbereich</vt:lpstr>
      <vt:lpstr>Wasser!Druckbereich</vt:lpstr>
      <vt:lpstr>Zählerstände!Druckbereich</vt:lpstr>
      <vt:lpstr>Abwasser!Drucktitel</vt:lpstr>
      <vt:lpstr>Hausmeister!Drucktitel</vt:lpstr>
      <vt:lpstr>Müllabfuhr!Drucktitel</vt:lpstr>
      <vt:lpstr>Schornsteinfeger!Drucktitel</vt:lpstr>
      <vt:lpstr>Sonstiges!Drucktitel</vt:lpstr>
      <vt:lpstr>Übersicht!Drucktitel</vt:lpstr>
      <vt:lpstr>Wasser!Drucktitel</vt:lpstr>
      <vt:lpstr>Abwasser!Excel_BuiltIn_Print_Titles</vt:lpstr>
      <vt:lpstr>Hausmeister!Excel_BuiltIn_Print_Titles</vt:lpstr>
      <vt:lpstr>Müllabfuhr!Excel_BuiltIn_Print_Titles</vt:lpstr>
      <vt:lpstr>Schornsteinfeger!Excel_BuiltIn_Print_Titles</vt:lpstr>
      <vt:lpstr>Sonstiges!Excel_BuiltIn_Print_Titles</vt:lpstr>
      <vt:lpstr>Übersicht!Excel_BuiltIn_Print_Titles</vt:lpstr>
      <vt:lpstr>Wasser!Excel_BuiltIn_Print_Titles</vt:lpstr>
      <vt:lpstr>FirstDay</vt:lpstr>
      <vt:lpstr>LastDay</vt:lpstr>
      <vt:lpstr>Name</vt:lpstr>
      <vt:lpstr>Neu</vt:lpstr>
      <vt:lpstr>Prepaid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Hausverwaltung</dc:title>
  <dc:subject/>
  <dc:creator>Heinrich-Bernhard Münzebrock</dc:creator>
  <dc:description>Dieses ist eine umfassende Immobilienverwaltung, mit der es z.B. möglich ist, Einzelabrechnungen zu drucken.</dc:description>
  <cp:lastModifiedBy>Münzebrock</cp:lastModifiedBy>
  <cp:revision>41</cp:revision>
  <cp:lastPrinted>2019-02-21T13:17:09Z</cp:lastPrinted>
  <dcterms:created xsi:type="dcterms:W3CDTF">2003-12-08T23:45:38Z</dcterms:created>
  <dcterms:modified xsi:type="dcterms:W3CDTF">2019-02-21T13:48:55Z</dcterms:modified>
  <dc:language>en-US</dc:language>
</cp:coreProperties>
</file>